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gfong\Downloads\"/>
    </mc:Choice>
  </mc:AlternateContent>
  <xr:revisionPtr revIDLastSave="0" documentId="13_ncr:1_{EC2DD181-2DD2-4B5D-8B14-C9B660A1412F}" xr6:coauthVersionLast="36" xr6:coauthVersionMax="36" xr10:uidLastSave="{00000000-0000-0000-0000-000000000000}"/>
  <bookViews>
    <workbookView xWindow="0" yWindow="0" windowWidth="28800" windowHeight="12105" xr2:uid="{F32445FD-8986-4919-AE2B-BE8487B696D2}"/>
  </bookViews>
  <sheets>
    <sheet name="Metro-Departamental" sheetId="5" r:id="rId1"/>
    <sheet name="POST-PENITENCIARIO" sheetId="8" r:id="rId2"/>
    <sheet name="GÉNERO Y MULTICULTURALIDAD" sheetId="9" r:id="rId3"/>
    <sheet name="Propev" sheetId="10" r:id="rId4"/>
    <sheet name="PROPEVI" sheetId="6" state="hidden" r:id="rId5"/>
    <sheet name="POST-PENITENCIARIA" sheetId="7" state="hidden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26" i="5" l="1"/>
  <c r="J126" i="5"/>
  <c r="E126" i="5"/>
  <c r="O125" i="5"/>
  <c r="J125" i="5"/>
  <c r="E125" i="5"/>
  <c r="O124" i="5"/>
  <c r="J124" i="5"/>
  <c r="E124" i="5"/>
  <c r="O123" i="5"/>
  <c r="J123" i="5"/>
  <c r="E123" i="5"/>
  <c r="O122" i="5"/>
  <c r="J122" i="5"/>
  <c r="E122" i="5"/>
  <c r="O121" i="5"/>
  <c r="J121" i="5"/>
  <c r="E121" i="5"/>
  <c r="O120" i="5"/>
  <c r="J120" i="5"/>
  <c r="E120" i="5"/>
  <c r="O119" i="5"/>
  <c r="J119" i="5"/>
  <c r="E119" i="5"/>
  <c r="O118" i="5"/>
  <c r="J118" i="5"/>
  <c r="E118" i="5"/>
  <c r="O117" i="5"/>
  <c r="J117" i="5"/>
  <c r="E117" i="5"/>
  <c r="O116" i="5"/>
  <c r="J116" i="5"/>
  <c r="E116" i="5"/>
  <c r="O115" i="5"/>
  <c r="J115" i="5"/>
  <c r="E115" i="5"/>
  <c r="O114" i="5"/>
  <c r="J114" i="5"/>
  <c r="E114" i="5"/>
  <c r="O113" i="5"/>
  <c r="J113" i="5"/>
  <c r="E113" i="5"/>
  <c r="O112" i="5"/>
  <c r="J112" i="5"/>
  <c r="E112" i="5"/>
  <c r="O111" i="5"/>
  <c r="J111" i="5"/>
  <c r="E111" i="5"/>
  <c r="O110" i="5"/>
  <c r="J110" i="5"/>
  <c r="E110" i="5"/>
  <c r="O109" i="5"/>
  <c r="J109" i="5"/>
  <c r="E109" i="5"/>
  <c r="O108" i="5"/>
  <c r="J108" i="5"/>
  <c r="E108" i="5"/>
  <c r="O107" i="5"/>
  <c r="J107" i="5"/>
  <c r="E107" i="5"/>
  <c r="O106" i="5"/>
  <c r="J106" i="5"/>
  <c r="E106" i="5"/>
  <c r="O105" i="5"/>
  <c r="J105" i="5"/>
  <c r="E105" i="5"/>
  <c r="O104" i="5"/>
  <c r="J104" i="5"/>
  <c r="E104" i="5"/>
  <c r="O103" i="5"/>
  <c r="J103" i="5"/>
  <c r="E103" i="5"/>
  <c r="O102" i="5"/>
  <c r="J102" i="5"/>
  <c r="E102" i="5"/>
  <c r="O101" i="5"/>
  <c r="J101" i="5"/>
  <c r="E101" i="5"/>
  <c r="O100" i="5"/>
  <c r="J100" i="5"/>
  <c r="E100" i="5"/>
  <c r="O99" i="5"/>
  <c r="J99" i="5"/>
  <c r="E99" i="5"/>
  <c r="O98" i="5"/>
  <c r="J98" i="5"/>
  <c r="E98" i="5"/>
  <c r="O97" i="5"/>
  <c r="J97" i="5"/>
  <c r="E97" i="5"/>
  <c r="O96" i="5"/>
  <c r="J96" i="5"/>
  <c r="E96" i="5"/>
  <c r="O95" i="5"/>
  <c r="J95" i="5"/>
  <c r="E95" i="5"/>
  <c r="O94" i="5"/>
  <c r="J94" i="5"/>
  <c r="E94" i="5"/>
  <c r="O93" i="5"/>
  <c r="J93" i="5"/>
  <c r="E93" i="5"/>
  <c r="O92" i="5"/>
  <c r="J92" i="5"/>
  <c r="E92" i="5"/>
  <c r="O91" i="5"/>
  <c r="J91" i="5"/>
  <c r="E91" i="5"/>
  <c r="O90" i="5"/>
  <c r="J90" i="5"/>
  <c r="E90" i="5"/>
  <c r="O89" i="5"/>
  <c r="J89" i="5"/>
  <c r="E89" i="5"/>
  <c r="O88" i="5"/>
  <c r="J88" i="5"/>
  <c r="E88" i="5"/>
  <c r="O87" i="5"/>
  <c r="J87" i="5"/>
  <c r="E87" i="5"/>
  <c r="O86" i="5"/>
  <c r="J86" i="5"/>
  <c r="E86" i="5"/>
  <c r="O85" i="5"/>
  <c r="J85" i="5"/>
  <c r="E85" i="5"/>
  <c r="O84" i="5"/>
  <c r="J84" i="5"/>
  <c r="E84" i="5"/>
  <c r="O83" i="5"/>
  <c r="J83" i="5"/>
  <c r="E83" i="5"/>
  <c r="O82" i="5"/>
  <c r="J82" i="5"/>
  <c r="E82" i="5"/>
  <c r="O81" i="5"/>
  <c r="J81" i="5"/>
  <c r="E81" i="5"/>
  <c r="O80" i="5"/>
  <c r="J80" i="5"/>
  <c r="E80" i="5"/>
  <c r="O79" i="5"/>
  <c r="J79" i="5"/>
  <c r="E79" i="5"/>
  <c r="O78" i="5"/>
  <c r="J78" i="5"/>
  <c r="E78" i="5"/>
  <c r="O77" i="5"/>
  <c r="J77" i="5"/>
  <c r="E77" i="5"/>
  <c r="O76" i="5"/>
  <c r="J76" i="5"/>
  <c r="E76" i="5"/>
  <c r="O75" i="5"/>
  <c r="J75" i="5"/>
  <c r="E75" i="5"/>
  <c r="O74" i="5"/>
  <c r="J74" i="5"/>
  <c r="E74" i="5"/>
  <c r="O73" i="5"/>
  <c r="J73" i="5"/>
  <c r="E73" i="5"/>
  <c r="O72" i="5"/>
  <c r="J72" i="5"/>
  <c r="E72" i="5"/>
  <c r="O71" i="5"/>
  <c r="J71" i="5"/>
  <c r="E71" i="5"/>
  <c r="O70" i="5"/>
  <c r="J70" i="5"/>
  <c r="E70" i="5"/>
  <c r="O69" i="5"/>
  <c r="J69" i="5"/>
  <c r="E69" i="5"/>
  <c r="O68" i="5"/>
  <c r="J68" i="5"/>
  <c r="E68" i="5"/>
  <c r="O67" i="5"/>
  <c r="J67" i="5"/>
  <c r="E67" i="5"/>
  <c r="O66" i="5"/>
  <c r="J66" i="5"/>
  <c r="E66" i="5"/>
  <c r="O65" i="5"/>
  <c r="J65" i="5"/>
  <c r="E65" i="5"/>
  <c r="O64" i="5"/>
  <c r="J64" i="5"/>
  <c r="E64" i="5"/>
  <c r="O63" i="5"/>
  <c r="J63" i="5"/>
  <c r="E63" i="5"/>
  <c r="O62" i="5"/>
  <c r="J62" i="5"/>
  <c r="E62" i="5"/>
  <c r="O61" i="5"/>
  <c r="J61" i="5"/>
  <c r="E61" i="5"/>
  <c r="O60" i="5"/>
  <c r="J60" i="5"/>
  <c r="E60" i="5"/>
  <c r="O59" i="5"/>
  <c r="J59" i="5"/>
  <c r="E59" i="5"/>
  <c r="O58" i="5"/>
  <c r="J58" i="5"/>
  <c r="E58" i="5"/>
  <c r="O57" i="5"/>
  <c r="J57" i="5"/>
  <c r="E57" i="5"/>
  <c r="O56" i="5"/>
  <c r="J56" i="5"/>
  <c r="E56" i="5"/>
  <c r="O55" i="5"/>
  <c r="J55" i="5"/>
  <c r="E55" i="5"/>
  <c r="O54" i="5"/>
  <c r="J54" i="5"/>
  <c r="E54" i="5"/>
  <c r="O53" i="5"/>
  <c r="J53" i="5"/>
  <c r="E53" i="5"/>
  <c r="O52" i="5"/>
  <c r="J52" i="5"/>
  <c r="E52" i="5"/>
  <c r="O51" i="5"/>
  <c r="J51" i="5"/>
  <c r="E51" i="5"/>
  <c r="O50" i="5"/>
  <c r="J50" i="5"/>
  <c r="E50" i="5"/>
  <c r="O49" i="5"/>
  <c r="J49" i="5"/>
  <c r="E49" i="5"/>
  <c r="O48" i="5"/>
  <c r="J48" i="5"/>
  <c r="E48" i="5"/>
  <c r="O47" i="5"/>
  <c r="J47" i="5"/>
  <c r="E47" i="5"/>
  <c r="O46" i="5"/>
  <c r="J46" i="5"/>
  <c r="E46" i="5"/>
  <c r="O45" i="5"/>
  <c r="J45" i="5"/>
  <c r="E45" i="5"/>
  <c r="O44" i="5"/>
  <c r="J44" i="5"/>
  <c r="E44" i="5"/>
  <c r="O43" i="5"/>
  <c r="J43" i="5"/>
  <c r="E43" i="5"/>
  <c r="O42" i="5"/>
  <c r="J42" i="5"/>
  <c r="E42" i="5"/>
  <c r="O41" i="5"/>
  <c r="J41" i="5"/>
  <c r="E41" i="5"/>
  <c r="O40" i="5"/>
  <c r="J40" i="5"/>
  <c r="E40" i="5"/>
  <c r="O39" i="5"/>
  <c r="J39" i="5"/>
  <c r="E39" i="5"/>
  <c r="O38" i="5"/>
  <c r="J38" i="5"/>
  <c r="E38" i="5"/>
  <c r="O37" i="5"/>
  <c r="J37" i="5"/>
  <c r="E37" i="5"/>
  <c r="O36" i="5"/>
  <c r="J36" i="5"/>
  <c r="E36" i="5"/>
  <c r="O35" i="5"/>
  <c r="J35" i="5"/>
  <c r="E35" i="5"/>
  <c r="O34" i="5"/>
  <c r="J34" i="5"/>
  <c r="E34" i="5"/>
  <c r="O33" i="5"/>
  <c r="J33" i="5"/>
  <c r="E33" i="5"/>
  <c r="O32" i="5"/>
  <c r="J32" i="5"/>
  <c r="E32" i="5"/>
  <c r="O31" i="5"/>
  <c r="J31" i="5"/>
  <c r="E31" i="5"/>
  <c r="O30" i="5"/>
  <c r="J30" i="5"/>
  <c r="E30" i="5"/>
  <c r="O29" i="5"/>
  <c r="J29" i="5"/>
  <c r="E29" i="5"/>
  <c r="O28" i="5"/>
  <c r="J28" i="5"/>
  <c r="E28" i="5"/>
  <c r="O27" i="5"/>
  <c r="J27" i="5"/>
  <c r="E27" i="5"/>
  <c r="O26" i="5"/>
  <c r="J26" i="5"/>
  <c r="E26" i="5"/>
  <c r="O25" i="5"/>
  <c r="J25" i="5"/>
  <c r="E25" i="5"/>
  <c r="O24" i="5"/>
  <c r="J24" i="5"/>
  <c r="E24" i="5"/>
  <c r="O23" i="5"/>
  <c r="J23" i="5"/>
  <c r="E23" i="5"/>
  <c r="O22" i="5"/>
  <c r="J22" i="5"/>
  <c r="E22" i="5"/>
  <c r="O21" i="5"/>
  <c r="J21" i="5"/>
  <c r="E21" i="5"/>
  <c r="O20" i="5"/>
  <c r="J20" i="5"/>
  <c r="E20" i="5"/>
  <c r="O19" i="5"/>
  <c r="J19" i="5"/>
  <c r="E19" i="5"/>
  <c r="O18" i="5"/>
  <c r="J18" i="5"/>
  <c r="E18" i="5"/>
  <c r="O17" i="5"/>
  <c r="J17" i="5"/>
  <c r="E17" i="5"/>
  <c r="O16" i="5"/>
  <c r="J16" i="5"/>
  <c r="E16" i="5"/>
  <c r="O15" i="5"/>
  <c r="J15" i="5"/>
  <c r="E15" i="5"/>
  <c r="O14" i="5"/>
  <c r="J14" i="5"/>
  <c r="E14" i="5"/>
  <c r="O13" i="5"/>
  <c r="J13" i="5"/>
  <c r="E13" i="5"/>
  <c r="O12" i="5"/>
  <c r="J12" i="5"/>
  <c r="E12" i="5"/>
  <c r="O11" i="5"/>
  <c r="J11" i="5"/>
  <c r="E11" i="5"/>
  <c r="O10" i="5"/>
  <c r="J10" i="5"/>
  <c r="E10" i="5"/>
  <c r="O9" i="5"/>
  <c r="J9" i="5"/>
  <c r="E9" i="5"/>
  <c r="O8" i="5"/>
  <c r="J8" i="5"/>
  <c r="E8" i="5"/>
  <c r="O7" i="5"/>
  <c r="J7" i="5"/>
  <c r="E7" i="5"/>
  <c r="O6" i="5"/>
  <c r="J6" i="5"/>
  <c r="E6" i="5"/>
  <c r="O5" i="5"/>
  <c r="J5" i="5"/>
  <c r="E5" i="5"/>
  <c r="N90" i="10" l="1"/>
  <c r="I90" i="10"/>
  <c r="D90" i="10"/>
  <c r="N89" i="10"/>
  <c r="I89" i="10"/>
  <c r="D89" i="10"/>
  <c r="N88" i="10"/>
  <c r="D88" i="10"/>
  <c r="N87" i="10"/>
  <c r="I87" i="10"/>
  <c r="D87" i="10"/>
  <c r="N86" i="10"/>
  <c r="I86" i="10"/>
  <c r="D86" i="10"/>
  <c r="N85" i="10"/>
  <c r="I85" i="10"/>
  <c r="D85" i="10"/>
  <c r="N84" i="10"/>
  <c r="I84" i="10"/>
  <c r="D84" i="10"/>
  <c r="N83" i="10"/>
  <c r="I83" i="10"/>
  <c r="D83" i="10"/>
  <c r="N82" i="10"/>
  <c r="I82" i="10"/>
  <c r="D82" i="10"/>
  <c r="N81" i="10"/>
  <c r="I81" i="10"/>
  <c r="D81" i="10"/>
  <c r="N80" i="10"/>
  <c r="I80" i="10"/>
  <c r="D80" i="10"/>
  <c r="N79" i="10"/>
  <c r="I79" i="10"/>
  <c r="D79" i="10"/>
  <c r="N78" i="10"/>
  <c r="I78" i="10"/>
  <c r="D78" i="10"/>
  <c r="N77" i="10"/>
  <c r="I77" i="10"/>
  <c r="D77" i="10"/>
  <c r="N76" i="10"/>
  <c r="I76" i="10"/>
  <c r="D76" i="10"/>
  <c r="N75" i="10"/>
  <c r="I75" i="10"/>
  <c r="D75" i="10"/>
  <c r="N74" i="10"/>
  <c r="I74" i="10"/>
  <c r="D74" i="10"/>
  <c r="N73" i="10"/>
  <c r="I73" i="10"/>
  <c r="D73" i="10"/>
  <c r="N72" i="10"/>
  <c r="I72" i="10"/>
  <c r="D72" i="10"/>
  <c r="N71" i="10"/>
  <c r="I71" i="10"/>
  <c r="D71" i="10"/>
  <c r="N70" i="10"/>
  <c r="I70" i="10"/>
  <c r="D70" i="10"/>
  <c r="N69" i="10"/>
  <c r="I69" i="10"/>
  <c r="D69" i="10"/>
  <c r="N68" i="10"/>
  <c r="I68" i="10"/>
  <c r="D68" i="10"/>
  <c r="N67" i="10"/>
  <c r="I67" i="10"/>
  <c r="D67" i="10"/>
  <c r="N66" i="10"/>
  <c r="I66" i="10"/>
  <c r="D66" i="10"/>
  <c r="N65" i="10"/>
  <c r="I65" i="10"/>
  <c r="D65" i="10"/>
  <c r="N64" i="10"/>
  <c r="I64" i="10"/>
  <c r="D64" i="10"/>
  <c r="N63" i="10"/>
  <c r="I63" i="10"/>
  <c r="D63" i="10"/>
  <c r="N62" i="10"/>
  <c r="I62" i="10"/>
  <c r="D62" i="10"/>
  <c r="N61" i="10"/>
  <c r="I61" i="10"/>
  <c r="D61" i="10"/>
  <c r="N60" i="10"/>
  <c r="I60" i="10"/>
  <c r="D60" i="10"/>
  <c r="N59" i="10"/>
  <c r="I59" i="10"/>
  <c r="D59" i="10"/>
  <c r="N58" i="10"/>
  <c r="I58" i="10"/>
  <c r="D58" i="10"/>
  <c r="N57" i="10"/>
  <c r="I57" i="10"/>
  <c r="D57" i="10"/>
  <c r="N56" i="10"/>
  <c r="I56" i="10"/>
  <c r="D56" i="10"/>
  <c r="N55" i="10"/>
  <c r="I55" i="10"/>
  <c r="D55" i="10"/>
  <c r="N54" i="10"/>
  <c r="I54" i="10"/>
  <c r="D54" i="10"/>
  <c r="N53" i="10"/>
  <c r="I53" i="10"/>
  <c r="D53" i="10"/>
  <c r="N52" i="10"/>
  <c r="I52" i="10"/>
  <c r="D52" i="10"/>
  <c r="N51" i="10"/>
  <c r="I51" i="10"/>
  <c r="D51" i="10"/>
  <c r="N50" i="10"/>
  <c r="I50" i="10"/>
  <c r="D50" i="10"/>
  <c r="N49" i="10"/>
  <c r="I49" i="10"/>
  <c r="D49" i="10"/>
  <c r="N48" i="10"/>
  <c r="G48" i="10"/>
  <c r="I48" i="10" s="1"/>
  <c r="D48" i="10"/>
  <c r="N47" i="10"/>
  <c r="I47" i="10"/>
  <c r="G47" i="10"/>
  <c r="D47" i="10"/>
  <c r="C47" i="10"/>
  <c r="N46" i="10"/>
  <c r="G46" i="10"/>
  <c r="I46" i="10" s="1"/>
  <c r="B46" i="10"/>
  <c r="D46" i="10" s="1"/>
  <c r="N45" i="10"/>
  <c r="H45" i="10"/>
  <c r="G45" i="10"/>
  <c r="F45" i="10"/>
  <c r="E45" i="10"/>
  <c r="I45" i="10" s="1"/>
  <c r="C45" i="10"/>
  <c r="D45" i="10" s="1"/>
  <c r="B45" i="10"/>
  <c r="N44" i="10"/>
  <c r="G44" i="10"/>
  <c r="F44" i="10"/>
  <c r="I44" i="10" s="1"/>
  <c r="D44" i="10"/>
  <c r="C44" i="10"/>
  <c r="B44" i="10"/>
  <c r="N43" i="10"/>
  <c r="G43" i="10"/>
  <c r="I43" i="10" s="1"/>
  <c r="C43" i="10"/>
  <c r="D43" i="10" s="1"/>
  <c r="N42" i="10"/>
  <c r="I42" i="10"/>
  <c r="D42" i="10"/>
  <c r="N41" i="10"/>
  <c r="I41" i="10"/>
  <c r="D41" i="10"/>
  <c r="N40" i="10"/>
  <c r="I40" i="10"/>
  <c r="D40" i="10"/>
  <c r="N39" i="10"/>
  <c r="I39" i="10"/>
  <c r="D39" i="10"/>
  <c r="N38" i="10"/>
  <c r="I38" i="10"/>
  <c r="D38" i="10"/>
  <c r="N37" i="10"/>
  <c r="I37" i="10"/>
  <c r="D37" i="10"/>
  <c r="N36" i="10"/>
  <c r="I36" i="10"/>
  <c r="D36" i="10"/>
  <c r="N35" i="10"/>
  <c r="I35" i="10"/>
  <c r="D35" i="10"/>
  <c r="N34" i="10"/>
  <c r="I34" i="10"/>
  <c r="D34" i="10"/>
  <c r="N33" i="10"/>
  <c r="I33" i="10"/>
  <c r="D33" i="10"/>
  <c r="N32" i="10"/>
  <c r="I32" i="10"/>
  <c r="D32" i="10"/>
  <c r="N31" i="10"/>
  <c r="I31" i="10"/>
  <c r="D31" i="10"/>
  <c r="N30" i="10"/>
  <c r="I30" i="10"/>
  <c r="D30" i="10"/>
  <c r="N29" i="10"/>
  <c r="I29" i="10"/>
  <c r="D29" i="10"/>
  <c r="N28" i="10"/>
  <c r="I28" i="10"/>
  <c r="D28" i="10"/>
  <c r="N27" i="10"/>
  <c r="I27" i="10"/>
  <c r="D27" i="10"/>
  <c r="N26" i="10"/>
  <c r="I26" i="10"/>
  <c r="D26" i="10"/>
  <c r="N25" i="10"/>
  <c r="I25" i="10"/>
  <c r="D25" i="10"/>
  <c r="N24" i="10"/>
  <c r="I24" i="10"/>
  <c r="D24" i="10"/>
  <c r="N23" i="10"/>
  <c r="I23" i="10"/>
  <c r="D23" i="10"/>
  <c r="N22" i="10"/>
  <c r="I22" i="10"/>
  <c r="C22" i="10"/>
  <c r="D22" i="10" s="1"/>
  <c r="N21" i="10"/>
  <c r="I21" i="10"/>
  <c r="D21" i="10"/>
  <c r="N20" i="10"/>
  <c r="G20" i="10"/>
  <c r="I20" i="10" s="1"/>
  <c r="C20" i="10"/>
  <c r="D20" i="10" s="1"/>
  <c r="N19" i="10"/>
  <c r="I19" i="10"/>
  <c r="D19" i="10"/>
  <c r="N18" i="10"/>
  <c r="I18" i="10"/>
  <c r="D18" i="10"/>
  <c r="N17" i="10"/>
  <c r="I17" i="10"/>
  <c r="D17" i="10"/>
  <c r="N16" i="10"/>
  <c r="I16" i="10"/>
  <c r="D16" i="10"/>
  <c r="N15" i="10"/>
  <c r="G15" i="10"/>
  <c r="F15" i="10"/>
  <c r="I15" i="10" s="1"/>
  <c r="D15" i="10"/>
  <c r="C15" i="10"/>
  <c r="B15" i="10"/>
  <c r="N14" i="10"/>
  <c r="G14" i="10"/>
  <c r="F14" i="10"/>
  <c r="I14" i="10" s="1"/>
  <c r="C14" i="10"/>
  <c r="D14" i="10" s="1"/>
  <c r="B14" i="10"/>
  <c r="N13" i="10"/>
  <c r="I13" i="10"/>
  <c r="D13" i="10"/>
  <c r="N12" i="10"/>
  <c r="I12" i="10"/>
  <c r="D12" i="10"/>
  <c r="N11" i="10"/>
  <c r="I11" i="10"/>
  <c r="D11" i="10"/>
  <c r="N10" i="10"/>
  <c r="I10" i="10"/>
  <c r="D10" i="10"/>
  <c r="N9" i="10"/>
  <c r="I9" i="10"/>
  <c r="D9" i="10"/>
  <c r="N8" i="10"/>
  <c r="I8" i="10"/>
  <c r="G8" i="10"/>
  <c r="D8" i="10"/>
  <c r="N7" i="10"/>
  <c r="I7" i="10"/>
  <c r="D7" i="10"/>
  <c r="N6" i="10"/>
  <c r="I6" i="10"/>
  <c r="D6" i="10"/>
  <c r="N5" i="10"/>
  <c r="I5" i="10"/>
  <c r="D5" i="10"/>
  <c r="N20" i="9" l="1"/>
  <c r="I20" i="9"/>
  <c r="D20" i="9"/>
  <c r="N19" i="9"/>
  <c r="I19" i="9"/>
  <c r="D19" i="9"/>
  <c r="N18" i="9"/>
  <c r="I18" i="9"/>
  <c r="D18" i="9"/>
  <c r="N17" i="9"/>
  <c r="I17" i="9"/>
  <c r="D17" i="9"/>
  <c r="N16" i="9"/>
  <c r="I16" i="9"/>
  <c r="D16" i="9"/>
  <c r="N15" i="9"/>
  <c r="I15" i="9"/>
  <c r="D15" i="9"/>
  <c r="N14" i="9"/>
  <c r="I14" i="9"/>
  <c r="D14" i="9"/>
  <c r="N13" i="9"/>
  <c r="I13" i="9"/>
  <c r="D13" i="9"/>
  <c r="N12" i="9"/>
  <c r="I12" i="9"/>
  <c r="D12" i="9"/>
  <c r="N11" i="9"/>
  <c r="I11" i="9"/>
  <c r="D11" i="9"/>
  <c r="N10" i="9"/>
  <c r="I10" i="9"/>
  <c r="D10" i="9"/>
  <c r="N9" i="9"/>
  <c r="I9" i="9"/>
  <c r="D9" i="9"/>
  <c r="N8" i="9"/>
  <c r="I8" i="9"/>
  <c r="D8" i="9"/>
  <c r="N7" i="9"/>
  <c r="I7" i="9"/>
  <c r="D7" i="9"/>
  <c r="N6" i="9"/>
  <c r="I6" i="9"/>
  <c r="D6" i="9"/>
  <c r="N5" i="9"/>
  <c r="I5" i="9"/>
  <c r="D5" i="9"/>
  <c r="N9" i="8" l="1"/>
  <c r="I9" i="8"/>
  <c r="D9" i="8"/>
  <c r="N8" i="8"/>
  <c r="I8" i="8"/>
  <c r="D8" i="8"/>
  <c r="N7" i="8"/>
  <c r="I7" i="8"/>
  <c r="D7" i="8"/>
  <c r="N6" i="8"/>
  <c r="I6" i="8"/>
  <c r="D6" i="8"/>
  <c r="N5" i="8"/>
  <c r="I5" i="8"/>
  <c r="D5" i="8"/>
  <c r="O15" i="7" l="1"/>
  <c r="J15" i="7"/>
  <c r="E15" i="7"/>
  <c r="O14" i="7"/>
  <c r="J14" i="7"/>
  <c r="E14" i="7"/>
  <c r="O13" i="7"/>
  <c r="J13" i="7"/>
  <c r="E13" i="7"/>
  <c r="O12" i="7"/>
  <c r="J12" i="7"/>
  <c r="E12" i="7"/>
  <c r="O11" i="7"/>
  <c r="J11" i="7"/>
  <c r="E11" i="7"/>
  <c r="O10" i="7"/>
  <c r="J10" i="7"/>
  <c r="E10" i="7"/>
  <c r="O9" i="7"/>
  <c r="J9" i="7"/>
  <c r="E9" i="7"/>
  <c r="O8" i="7"/>
  <c r="J8" i="7"/>
  <c r="E8" i="7"/>
  <c r="O7" i="7"/>
  <c r="J7" i="7"/>
  <c r="E7" i="7"/>
  <c r="O6" i="7"/>
  <c r="J6" i="7"/>
  <c r="E6" i="7"/>
  <c r="O5" i="7"/>
  <c r="J5" i="7"/>
  <c r="E5" i="7"/>
</calcChain>
</file>

<file path=xl/sharedStrings.xml><?xml version="1.0" encoding="utf-8"?>
<sst xmlns="http://schemas.openxmlformats.org/spreadsheetml/2006/main" count="1409" uniqueCount="516">
  <si>
    <t>0 a menores de 13 años</t>
  </si>
  <si>
    <t>Mayores de 60 años (Tercera edad)</t>
  </si>
  <si>
    <t>Maya</t>
  </si>
  <si>
    <t>Xinka</t>
  </si>
  <si>
    <t>Otro</t>
  </si>
  <si>
    <t>Mayores de 30 a  60 años</t>
  </si>
  <si>
    <t>UNIDAD PARA LA PREVENCIÓN COMUNITARIA DE LA VIOLENCIA -UPCV-</t>
  </si>
  <si>
    <t xml:space="preserve">TIPO DE ACTIVIDAD </t>
  </si>
  <si>
    <t>TOTAL</t>
  </si>
  <si>
    <t>Mujer</t>
  </si>
  <si>
    <t>Hombre</t>
  </si>
  <si>
    <t>DEPARTAMENTO</t>
  </si>
  <si>
    <t>MUNICIPIO</t>
  </si>
  <si>
    <t xml:space="preserve">DIRECCIÓN </t>
  </si>
  <si>
    <t xml:space="preserve">NOMBRE DEL LUGAR INTERVENIDO </t>
  </si>
  <si>
    <t xml:space="preserve">MINISTERIO DE GOBERNACIÓN </t>
  </si>
  <si>
    <t>PRIMER SEMESTRE 2024</t>
  </si>
  <si>
    <t xml:space="preserve">ACCIÓN EN PREVENCIÓN DE VIOLENCIA </t>
  </si>
  <si>
    <t>13-30 años (Juventud)</t>
  </si>
  <si>
    <t>Garífuna</t>
  </si>
  <si>
    <t>Sacatepéquez</t>
  </si>
  <si>
    <t>Chimaltenango</t>
  </si>
  <si>
    <t>Escuintla</t>
  </si>
  <si>
    <t>Guatemala</t>
  </si>
  <si>
    <t>Jutiapa</t>
  </si>
  <si>
    <t xml:space="preserve">Taller Psicoeducativo:  con la participación del Centro de Desarrollo Integral Brazos de Amor para brindar talleres o capacitaciones a niños, niñas y adolescentes con el tema a desarrollar " Plan de Vida". </t>
  </si>
  <si>
    <t>Villa Nueva</t>
  </si>
  <si>
    <t>3ra avenida 2-46, Venecia, zona 2, Villa Nueva.</t>
  </si>
  <si>
    <t>" Centro de Desarrollol Integral, Brazos de Amor"</t>
  </si>
  <si>
    <t xml:space="preserve"> Centro de Desarrollo Integral Brazos de Amor para brindar talleres o capacitaciones a mujeres y hombres, con el tema " Prevención del abuso sexual en niños, niñas y adolescentes a través de una crianza con amor, para padres de familia.</t>
  </si>
  <si>
    <t>Taller de Cuidado y Autocuidado en la Violencia Intrafamiliar</t>
  </si>
  <si>
    <t>Zona 1, Chimaltenango</t>
  </si>
  <si>
    <t>Centro educativo 20 de mayo, municipio de Patzún, departamento de Chimaltenango</t>
  </si>
  <si>
    <t>Desarrollo del Taller "Amando mi Salud Mental"</t>
  </si>
  <si>
    <t>16 avenida 1-62, zo na 4, Col. Sarzal. UNAERC</t>
  </si>
  <si>
    <t xml:space="preserve"> UNAERC/ Villa Nuevs</t>
  </si>
  <si>
    <t>Taller de Comunicación Asertiva como factor protector de violencia Intrafamiliar</t>
  </si>
  <si>
    <t>Patzun</t>
  </si>
  <si>
    <t>Zona 1, Patzun</t>
  </si>
  <si>
    <t>Capacitación sobre  Prevención de la Violencia Intrfamiliar enfocada a la "Autoestima"</t>
  </si>
  <si>
    <t>Guardia de Honor Ministerio de la defensa, 6ta, avenida 1-50, zona 10.</t>
  </si>
  <si>
    <t>Salon de usos multiples Guardia de Honor, zona 10</t>
  </si>
  <si>
    <t>Capacitación " Conmemoración del día Internacional de la Mujer con el desarrollo del tema " Autoestima"</t>
  </si>
  <si>
    <t>Concepción la Democracia</t>
  </si>
  <si>
    <t>Zona 1,  La Democracia</t>
  </si>
  <si>
    <t>Polideprotivo</t>
  </si>
  <si>
    <t>Capacitación sobre " Prevención de Embarazos en Adolscentes"</t>
  </si>
  <si>
    <t>Alameda Chimaltenango, zona 4</t>
  </si>
  <si>
    <t>Instituto Nacional de Educación Básico Pedro Molina</t>
  </si>
  <si>
    <t>Capacitación sobre Familia de la Prevención enfocada en adolescentes.</t>
  </si>
  <si>
    <t>Zona 4, Escuintla</t>
  </si>
  <si>
    <t>Instituto Ideas, Escuintla</t>
  </si>
  <si>
    <t>Capacitación sobre " Prevención de la Violencia Escolar"</t>
  </si>
  <si>
    <t>Posaco</t>
  </si>
  <si>
    <t>Centro Posaco, zona 1</t>
  </si>
  <si>
    <t>Aldea el Socorro</t>
  </si>
  <si>
    <t>Prevención de la Violencia en la Familia y Prevención del consumo de Drogas, por medio de activivdades ludicas  Rally.</t>
  </si>
  <si>
    <t>Puerto Barrios</t>
  </si>
  <si>
    <t>Zona Central</t>
  </si>
  <si>
    <t>Colegio Puerto Barrios</t>
  </si>
  <si>
    <t>Desarrollo de la Capacitación sobre " Madre  Asertiva", enfocada a Mujeres.</t>
  </si>
  <si>
    <t>Zona 1, Villa Nueva</t>
  </si>
  <si>
    <t>Centro de Desarrollo Integral</t>
  </si>
  <si>
    <t>Desarrollo de la Capacitación sobre " Madre  Asertiva"</t>
  </si>
  <si>
    <t>San Miguel Petapa</t>
  </si>
  <si>
    <t>Zona 1, San Miguel Petapa</t>
  </si>
  <si>
    <t>Centro de Desarrollo Integral. CAINAN</t>
  </si>
  <si>
    <t>Desarrollo de la Capacitación sobre                             " Madre  Asertiva"</t>
  </si>
  <si>
    <t>Zaragoza</t>
  </si>
  <si>
    <t>Aldea Joya Grande, zona 3</t>
  </si>
  <si>
    <t>Establecimiento Familia y Previniendo la Violencia</t>
  </si>
  <si>
    <t>Desarrollo del taller sobre                                                                     " Prevención del Bulling"</t>
  </si>
  <si>
    <t>Bulevar Liberación 13-19, zona 12, Guatemala</t>
  </si>
  <si>
    <t>Escuela Tipo Federación Jose Joaquin Palma</t>
  </si>
  <si>
    <t>Desarrollo del taller sobre                                    "Prevención del  Acoso Escolar"</t>
  </si>
  <si>
    <r>
      <t>Guate</t>
    </r>
    <r>
      <rPr>
        <i/>
        <sz val="11"/>
        <color theme="1"/>
        <rFont val="Calibri"/>
        <family val="2"/>
        <scheme val="minor"/>
      </rPr>
      <t>mala</t>
    </r>
  </si>
  <si>
    <t>Zona 7, Quinta Samayoa</t>
  </si>
  <si>
    <t>Colegio San Francisco de Asis</t>
  </si>
  <si>
    <t>De enero a Junio 2024</t>
  </si>
  <si>
    <t xml:space="preserve">Fortalecimiento Psicosocial a jovenes en conflicto con ley penal </t>
  </si>
  <si>
    <t>San José Pinula</t>
  </si>
  <si>
    <t>Aldea El Platanar</t>
  </si>
  <si>
    <t>Nuevo Modelo de Gestión Juvenil "Casa Intermedia"</t>
  </si>
  <si>
    <t>San Juan Sacatepéquez</t>
  </si>
  <si>
    <t>Km. 18 carretera a San Pedro Sacatepéquez, Guatemala.</t>
  </si>
  <si>
    <t>Centro Juvenil de Privación de Libertad para Mujeres "Gorriones"</t>
  </si>
  <si>
    <t xml:space="preserve">2da calle 1-59 "A" Colonia Itzcuintlan, SBS </t>
  </si>
  <si>
    <t>Medidas Socioeducativas SBS/Escuintla</t>
  </si>
  <si>
    <t>Fotalecimiento al programa de reintegración familiar</t>
  </si>
  <si>
    <t>8a avenida 2-47 zona 1, Guatemala.</t>
  </si>
  <si>
    <t>Residenca Zafiro 1</t>
  </si>
  <si>
    <t>8a calle 13-56 zona 1, Guatemala.</t>
  </si>
  <si>
    <t>Residencia Zafiro 2</t>
  </si>
  <si>
    <t>10a. avenida 5-21 zona 1, Guatemala.</t>
  </si>
  <si>
    <t>Residencia Diamante 3</t>
  </si>
  <si>
    <t>Aldea Hierbabuena, km 60.8</t>
  </si>
  <si>
    <t>Hogar para niñas Mi Especial Tesoro</t>
  </si>
  <si>
    <t>Aldea El Cuntic</t>
  </si>
  <si>
    <t>Hogar Gian Andrea Tiboldi</t>
  </si>
  <si>
    <t>Sumpango</t>
  </si>
  <si>
    <t>km. 47. Sumpango</t>
  </si>
  <si>
    <t>Hogar Home International Guatemala</t>
  </si>
  <si>
    <t>Km. 46.5  a un costado de Vistas del Sol</t>
  </si>
  <si>
    <t>Hogar Madre Anna Vitiello</t>
  </si>
  <si>
    <t>Fortalecimiento Psicosocial a personas privadas y exprivadas de libertad</t>
  </si>
  <si>
    <t>Fraijantes</t>
  </si>
  <si>
    <t>Complejo del Sistema Peniteciario</t>
  </si>
  <si>
    <t>Unidad del Nuevo Modelo de Gestión Penal "Fraijanes 1"</t>
  </si>
  <si>
    <t>PRIMER SEMESTRE 2026</t>
  </si>
  <si>
    <t>FEBRERO  2026</t>
  </si>
  <si>
    <t>Xinca</t>
  </si>
  <si>
    <t>Fortalecimiento psicosocial a jóvenes en conflicto con la ley penal</t>
  </si>
  <si>
    <t>Nuevo Modelo de Gestión Juvenil Casa Intermedia</t>
  </si>
  <si>
    <t xml:space="preserve">Atención social a personas exprivadas de libertad  </t>
  </si>
  <si>
    <t xml:space="preserve">Guatemala </t>
  </si>
  <si>
    <t xml:space="preserve">Vía 4, 1-61, zona 4, Guatemala </t>
  </si>
  <si>
    <t>Unidad para la Prevención Comunitaria de la Violencia (UPCV)</t>
  </si>
  <si>
    <t xml:space="preserve">Atención psicológica a personas exprivadas de libertad </t>
  </si>
  <si>
    <t>Vía 4, 1-61, zona 4, Guatemala</t>
  </si>
  <si>
    <t>Atención legal a personas exprivadas de libertad</t>
  </si>
  <si>
    <t xml:space="preserve">Atención psicológica a personas exprivadas libertad </t>
  </si>
  <si>
    <t xml:space="preserve">10 calle 4-86,  Alameda, Chimaltenango </t>
  </si>
  <si>
    <t xml:space="preserve">Liga de la Higiene Mental </t>
  </si>
  <si>
    <t>Materiales creados: separador de libros y material para Día Internacional de la Mujer.</t>
  </si>
  <si>
    <t>Instalaciones de la Unidad para la Prevención Comunitaria de la Violencia</t>
  </si>
  <si>
    <t>Planes o proyectos elaborados: Plan para Día Internacional de la Mujer</t>
  </si>
  <si>
    <t>Otras: Reunión de trabajo con el Equipo de Comunicación Social para desarrollo de material y campañas.</t>
  </si>
  <si>
    <t>Instalaciones del Programa de Prevención y Erradicación de la Violencia Intrafamiliar</t>
  </si>
  <si>
    <t>Otras: Reunión de trabajo con Secretaría Contra la Violencia Sexual Explotación y Trata de Personas SVET.</t>
  </si>
  <si>
    <t xml:space="preserve"> Hotel Las Américas, zona 13 de la Ciudad Capital</t>
  </si>
  <si>
    <t>Otras: Reunión de seguimiento a Mesa Interinstitucional sobre Mujeres, Paz y Seguridad.</t>
  </si>
  <si>
    <t xml:space="preserve">Salón Menor, Ministerio de Gobernación </t>
  </si>
  <si>
    <t>Salón Menor, Ministerio de Gobernación</t>
  </si>
  <si>
    <t>Otras: Presentación de malla curricular de Mesa Interinstitucional sobre Mujeres, Paz y Seguridad.</t>
  </si>
  <si>
    <t>Hotel Stofella, 2 avenida, 12-28, zona 10, Ciudad de Guatemala.</t>
  </si>
  <si>
    <t>Otras: Reunión de trabajo sobre protocolo de acoso institucional.</t>
  </si>
  <si>
    <t>Otras: Reunión de trabajo para elaboración de informe en materia indigena en organismos internacionales con Comisión Presidencial Contra la Discriminación y el Racismo Contra los Pueblos Indígenas en Guatemala -CODISRA-.</t>
  </si>
  <si>
    <t>Instalaciones de CODISRA</t>
  </si>
  <si>
    <t>Otras: Mesa técnica de mujeres del Gabinete Específico de Desarrollo Social GEDS.</t>
  </si>
  <si>
    <t>Hotel Villa Española</t>
  </si>
  <si>
    <t>Otras: Sesión extraordinaria del Consejo Técnico de la Unidad de Género, multiculturalidad y niñez.</t>
  </si>
  <si>
    <t xml:space="preserve">Salón Mayor del Ministerio de Gobernación </t>
  </si>
  <si>
    <t>Otras: Reunión de trabajo con los representantes de las Mesas técnicas del Gabinete Específico de Desarrollo Social GEDS.</t>
  </si>
  <si>
    <t>Otras: Stand Informativo.</t>
  </si>
  <si>
    <t>Parque Erick Barrondo</t>
  </si>
  <si>
    <t>Otras: Reunión en Academia de Lenguas Mayas de Guatemala por Día Internacional de la Lengua Materna.</t>
  </si>
  <si>
    <t>Academia de Lenguas Mayas de Guatemala</t>
  </si>
  <si>
    <t>Otras: Apoyo en 25 aniversario de la Coordinadora Nacional para la Prevención de la Violencia Intrafamiliar y contra las Mujeres (CONAPREVI).</t>
  </si>
  <si>
    <t>Palacio Nacional</t>
  </si>
  <si>
    <t>Otras: Entrega de insumos y material informativo a delegados departamentales.</t>
  </si>
  <si>
    <t>Otras: Procesos administrativos de compra de insumos y material para campañas y proyectos de prevención de la violencia en contra de las mujeres y niñas.</t>
  </si>
  <si>
    <t>Mayores de 30 a 60 años</t>
  </si>
  <si>
    <t>Socialización: "Del Programa de Prevención de la Violencia "</t>
  </si>
  <si>
    <t xml:space="preserve">Escuintla </t>
  </si>
  <si>
    <t>9a calle 3-40 Zona 1</t>
  </si>
  <si>
    <t>Oficina departamental del Programa de Prevenciión y Erradicación de la Violencia Intrafamiliar -PROPEVI-</t>
  </si>
  <si>
    <t>Iztapa</t>
  </si>
  <si>
    <t>5ª avenida 4-96 de Barrio Lourdes, Zona 2</t>
  </si>
  <si>
    <t>Oficina de la Dirección Municipal de la Niñez -DMM-, Oficina Municipal de Protección  de la Niñez y Adolescencia  -OMPNA-, Ministerio Publico -MP- y Organismo Judicial -OJ-</t>
  </si>
  <si>
    <t xml:space="preserve">1a Ave. 10-30 Zona 1 </t>
  </si>
  <si>
    <t>Instituto Simón Bergaño y Villegas INSIBERVI</t>
  </si>
  <si>
    <t>Santa Lucia Cotzumalguapa</t>
  </si>
  <si>
    <t xml:space="preserve">Km 87.9, Carretera al Pacífico, </t>
  </si>
  <si>
    <t>Salón la Terraza, centro comercial Santa Lu.</t>
  </si>
  <si>
    <t>Taller: Violencia Intrafamiliar y Ruta de la Denuncia</t>
  </si>
  <si>
    <t xml:space="preserve">8Va Calle 5-42 Zona 1 </t>
  </si>
  <si>
    <t>Colegio IDEAS</t>
  </si>
  <si>
    <t>Itzapa</t>
  </si>
  <si>
    <t>Cantón San Pedro y San Pablo</t>
  </si>
  <si>
    <t xml:space="preserve">Juzgado de Paz </t>
  </si>
  <si>
    <t>Cantón San Cristobal</t>
  </si>
  <si>
    <t xml:space="preserve">Agencia Fiscal del Ministerio Público </t>
  </si>
  <si>
    <t>1a calle 1-66 Zona 1</t>
  </si>
  <si>
    <t xml:space="preserve">Direccion Municpal de la Mujer (DMM) y Oficina Municpal de Protección de Niñez y Adolescencia (OMPNA) </t>
  </si>
  <si>
    <t xml:space="preserve">1a calle 9-30, Zona 3 </t>
  </si>
  <si>
    <t>Instituto Nacional Experimental Leónidas Mencos Ávila (ILMA)</t>
  </si>
  <si>
    <t>Moyuta</t>
  </si>
  <si>
    <t>Barrio El centro</t>
  </si>
  <si>
    <t xml:space="preserve">Salón Municipal, Moyuta, Jutiapa </t>
  </si>
  <si>
    <t>Jalpatagua</t>
  </si>
  <si>
    <t>5a. Avenida 2-34 Zona 1</t>
  </si>
  <si>
    <t>Oficina de la Mujer</t>
  </si>
  <si>
    <t xml:space="preserve">2ª Avenida 4-47 Zona 2 </t>
  </si>
  <si>
    <t>Centro de Salud</t>
  </si>
  <si>
    <t>5ª avenida y 2ª calle Zona 1</t>
  </si>
  <si>
    <t>Oficina de Atención a la Victima.</t>
  </si>
  <si>
    <t>2da. Avenida 3-77 Zona 2</t>
  </si>
  <si>
    <t>Conguaco</t>
  </si>
  <si>
    <t>Calle principal, aldea El Bran</t>
  </si>
  <si>
    <t xml:space="preserve">Aldea El Bran, Conguaco, Jutiapa </t>
  </si>
  <si>
    <t>Complejo del Organismo Judicial, Zona 3.</t>
  </si>
  <si>
    <t>Organismo Judicial</t>
  </si>
  <si>
    <t>Comapa</t>
  </si>
  <si>
    <t>2da. Calle 1-39 Zona 4, Barrio Arriba</t>
  </si>
  <si>
    <t>Barrio El Centro</t>
  </si>
  <si>
    <t>Oficina de Atención a la Victima</t>
  </si>
  <si>
    <t>Barrio Central</t>
  </si>
  <si>
    <t>Oficina del Ministerio Público</t>
  </si>
  <si>
    <t>Pasaco</t>
  </si>
  <si>
    <t>3ra. Av. y 7ma. calle 7-08 Zona 3</t>
  </si>
  <si>
    <t>Juzgado de Paz</t>
  </si>
  <si>
    <t>1ra. Avenida 06-62, Zona 1, Barrio El Centro</t>
  </si>
  <si>
    <t>Oficina fiscal del Ministerio Público</t>
  </si>
  <si>
    <t>4ta avenida y 7ma calle, Barrio Sur</t>
  </si>
  <si>
    <t xml:space="preserve"> Sub estación 21-5-2 Pasaco</t>
  </si>
  <si>
    <t>Barrio El Centro, a un  Costado del Parque Central</t>
  </si>
  <si>
    <t xml:space="preserve"> Municipalidad de Pasaco</t>
  </si>
  <si>
    <t>Barrio Centro de Salud</t>
  </si>
  <si>
    <t>Barrio La Reforma</t>
  </si>
  <si>
    <t>Escuela Oficial Urbana Mixta (EOUM)</t>
  </si>
  <si>
    <t>8a. Calle 4-81, Zona 1</t>
  </si>
  <si>
    <t>Juzgado Pluripersonal de Primera Instancia de Trabajo y Familia</t>
  </si>
  <si>
    <t>2da. Avenida 6-22, Zona 1</t>
  </si>
  <si>
    <t>Sede de la Fiscalía Distrital</t>
  </si>
  <si>
    <t>Calle principal, barrio El Calvario</t>
  </si>
  <si>
    <t xml:space="preserve"> Instituto por Cooperativa, Mirador de Oriente</t>
  </si>
  <si>
    <t>Quesada</t>
  </si>
  <si>
    <t>4ta. Avenida 5-55, Zona 1 Barrio el Centro</t>
  </si>
  <si>
    <t>4av. 5-55 Zona 1 Bo. El Centro</t>
  </si>
  <si>
    <t>Municipalidad de Quesada</t>
  </si>
  <si>
    <t>5a, Avenida Barrio La Esperanza Zona 2 Cerca del Ministerio Público</t>
  </si>
  <si>
    <t>5a, Avenida Barrio La Esperanza Zona 1</t>
  </si>
  <si>
    <t xml:space="preserve">Juzgado de Paz Penal </t>
  </si>
  <si>
    <t>6a. Calle, Barrio El Centro</t>
  </si>
  <si>
    <t>Subestación de la Policia Nacional Civil</t>
  </si>
  <si>
    <t>Caserío Tierra Morada</t>
  </si>
  <si>
    <t>Frente a Escuela Oficial Rural Mixta</t>
  </si>
  <si>
    <t>Izabal</t>
  </si>
  <si>
    <t>8a. avenida 7a. calle</t>
  </si>
  <si>
    <t xml:space="preserve">Biblioteca Municipal, </t>
  </si>
  <si>
    <t>Carretera Jacobo Árbenz Guzmán</t>
  </si>
  <si>
    <t>Centro Comercial, Pradera Puerto Barrios</t>
  </si>
  <si>
    <t>Morales</t>
  </si>
  <si>
    <t>Aldea San Vicente de Paul</t>
  </si>
  <si>
    <t>Salón Comunal</t>
  </si>
  <si>
    <t>Auditorio Municipal, 15 calle entre 5a. y 6a. Avenida</t>
  </si>
  <si>
    <t>Municipalidad de Puerto Barrios</t>
  </si>
  <si>
    <t>Barrio Bananera</t>
  </si>
  <si>
    <t>Salón Menor, Estadio Municipal Mario Mena,</t>
  </si>
  <si>
    <t>17 y 18 calle 8a. Avenida</t>
  </si>
  <si>
    <t xml:space="preserve"> Escuela Particular Mixta Justo Rufino Barrios</t>
  </si>
  <si>
    <t>El Progreso</t>
  </si>
  <si>
    <t>San Agustín Acasaguastlán</t>
  </si>
  <si>
    <t>Calle 0, Barrio Guaytan</t>
  </si>
  <si>
    <t>Escuela Oficial Mixta Pablo Jimenez Crúz. Jornada Matutina.</t>
  </si>
  <si>
    <t xml:space="preserve"> San Agustín Acasaguastlan</t>
  </si>
  <si>
    <t>Carretera Principal, Barrio Guaytan</t>
  </si>
  <si>
    <t>Escuela Bicentenaria</t>
  </si>
  <si>
    <t>Escuela Oficial Mixta de Párvulos.</t>
  </si>
  <si>
    <t>Escuela Oficial Mixta Pablo Jimenez Crúz. Jornada vespertina.</t>
  </si>
  <si>
    <t>San Antonio la Paz</t>
  </si>
  <si>
    <t>Barrio el Centro</t>
  </si>
  <si>
    <t>Oficina Municipal de Niñez y Adolescencia</t>
  </si>
  <si>
    <t>Guastatoya</t>
  </si>
  <si>
    <t>Barrio el golfo</t>
  </si>
  <si>
    <t>Salón de Dirección DRISS</t>
  </si>
  <si>
    <t>4a Avenida, calle principal, Barrio el Centro, frente a Parque Central.</t>
  </si>
  <si>
    <t>Salón Departamental de Gobernación</t>
  </si>
  <si>
    <t>Comisaría 53 de Policía Nacional Civil.</t>
  </si>
  <si>
    <t xml:space="preserve">3a Avenida, Barrio el Calvario </t>
  </si>
  <si>
    <t>Instalaciones del Establecimeinto Experimental jornada Vespertina</t>
  </si>
  <si>
    <t>Colonia Linda Vista.</t>
  </si>
  <si>
    <t>Escuela Oficial Rural Mixta</t>
  </si>
  <si>
    <t>3a Avenida, Barrio el Calvario</t>
  </si>
  <si>
    <t>Instalaciones del Establecimiento Experimental jornada Vespertina.</t>
  </si>
  <si>
    <t>Colonia Linda Vista</t>
  </si>
  <si>
    <t>Santa Rosa</t>
  </si>
  <si>
    <t>Cuilapa</t>
  </si>
  <si>
    <t>1a. Avenida y 4ta. Calle Zona 2, Barrio el Centro</t>
  </si>
  <si>
    <t>Salón municipal</t>
  </si>
  <si>
    <t xml:space="preserve"> 4a. Calle 1-51 Zona 4</t>
  </si>
  <si>
    <t>Hospital Regional de Cuilapa</t>
  </si>
  <si>
    <t xml:space="preserve"> 1ra. Avenida Barrio el Centro 3-19, Zona 1</t>
  </si>
  <si>
    <t>Gobernación Departamental</t>
  </si>
  <si>
    <t>2da Avenida y 4ta calle, Zona 3, Barrio la Parroquia</t>
  </si>
  <si>
    <t>Instituto Nacional Experimental Dr. Juan José Arévalo Bermejo</t>
  </si>
  <si>
    <t xml:space="preserve">Santa Cruz Naranjo </t>
  </si>
  <si>
    <t>O calle 0 Avenida, Primer callejo despuúes del puente al ingresar al municipo de Santa Cruz Naranjo</t>
  </si>
  <si>
    <t>San Juan Tecuaco</t>
  </si>
  <si>
    <t xml:space="preserve"> Barrio San Juan, calle del Instituto</t>
  </si>
  <si>
    <t>Oratorio</t>
  </si>
  <si>
    <t xml:space="preserve"> Aldea El Mangón en el Antiguo Campo enfrente de la guardería infantil Arca de Noé</t>
  </si>
  <si>
    <t>Centro Integral de Apoyo Integral para Mujeres y Niñas Sobrevivientes de Violencia -CAIMUS-</t>
  </si>
  <si>
    <t>Quiché</t>
  </si>
  <si>
    <t>Santa Cruz del Quiché</t>
  </si>
  <si>
    <t xml:space="preserve">
7ª. Calle entre 3ª. y 4ª Avenida, Zona 5</t>
  </si>
  <si>
    <t>Casa de Formación Komon Ja´</t>
  </si>
  <si>
    <t>3ª. Calle 3-25, Zona 2</t>
  </si>
  <si>
    <t>Sede del Programa de Prevención y
Erradicación de la Violencia Intrafamiliar -PROPEVI-</t>
  </si>
  <si>
    <t>Colonia Los Cipresales, Zona 4</t>
  </si>
  <si>
    <t>Salón Calixto</t>
  </si>
  <si>
    <t xml:space="preserve">
6ª avenida 3-39 Zona 5</t>
  </si>
  <si>
    <t xml:space="preserve">Bufete Popular de la Universidad Mariano Galvez </t>
  </si>
  <si>
    <t>Chinique</t>
  </si>
  <si>
    <t>Calle Real del Cementerio</t>
  </si>
  <si>
    <t>Instituto Nacional de Educación Básica -INEB-
Barrio "El Cementerio Viejo"</t>
  </si>
  <si>
    <t>10ª. Avenida 0-55 Zona 2</t>
  </si>
  <si>
    <t>Oficina de Asociación Nuevo Odres</t>
  </si>
  <si>
    <t>0 avenida 11-24 Zona 4, Santa Cruz del Quiché.</t>
  </si>
  <si>
    <t>Oficina de la Procuraduría de los Derechos Humanos</t>
  </si>
  <si>
    <t>1ª. Avenida 9-02 de la Zona 5, Municipio de Santa Cruz del Quiché.</t>
  </si>
  <si>
    <t>Sede del Juzgado de Femicidio y otras Formas de Violencia contra la Mujer</t>
  </si>
  <si>
    <t>6ª. Avenida 2-11 de la Zona 2</t>
  </si>
  <si>
    <t>Sede del Bufete Popular, Centro Universitario de Quiché de la Universidad de San Carlos de Guatemala</t>
  </si>
  <si>
    <t>Quetzaltenango</t>
  </si>
  <si>
    <t xml:space="preserve">
6a calle 8-34 Zona 1</t>
  </si>
  <si>
    <t>Juzgado Pluripersonal de Paz, Civil, Familia, Trabajo y Violencia Intrafamiliar del departamento de Quetzaltenango.</t>
  </si>
  <si>
    <t xml:space="preserve">
2da calle 16-53, Zona 1.</t>
  </si>
  <si>
    <t xml:space="preserve">Oficina del Bufete Popular de la Universidad Rafael Landivar </t>
  </si>
  <si>
    <t>Salcajá</t>
  </si>
  <si>
    <t xml:space="preserve">
1ra. calle Zona 1</t>
  </si>
  <si>
    <t>Centro de Convenciones de Salcajá</t>
  </si>
  <si>
    <t>Olintepeqque</t>
  </si>
  <si>
    <t>Aldea Justo Rufino Barrios</t>
  </si>
  <si>
    <t>Escuela Oficial Rural Mixta Sector las Cataratas</t>
  </si>
  <si>
    <t xml:space="preserve">
Diagonal 10 0-34 Zona 6</t>
  </si>
  <si>
    <t>Centro Regional de Justicia</t>
  </si>
  <si>
    <t>San Carlos Sija</t>
  </si>
  <si>
    <t xml:space="preserve">
4ta calle Zona 1, Plaza Central</t>
  </si>
  <si>
    <t>Salon Municipal, Municipalidad de San Carlos Sija</t>
  </si>
  <si>
    <t xml:space="preserve">
8 calle 0-126, Zona 8</t>
  </si>
  <si>
    <t>Oficina del Programa de Prevención y Erradicación de la Violencia Intrafamiliar (PROPEVI)</t>
  </si>
  <si>
    <t>capacitación sobre prevención de la violencia y responsabilidad parental.</t>
  </si>
  <si>
    <t>San Juan Comalapa</t>
  </si>
  <si>
    <t>lideres de las comunidades de: Pavit, Pamumus, Palima, Simajhuleu, Agua Caliente, Quisayá</t>
  </si>
  <si>
    <t xml:space="preserve">Participación Ciudadana y modelo de abordaje </t>
  </si>
  <si>
    <t>COCODE, Barrio Xejul</t>
  </si>
  <si>
    <t>Seguridad Ciudadana</t>
  </si>
  <si>
    <t>Chiquimula</t>
  </si>
  <si>
    <t>Mesa Técnica de Ancestrales</t>
  </si>
  <si>
    <t>Principio de Responsabilidad Parental</t>
  </si>
  <si>
    <t>San José La Arada</t>
  </si>
  <si>
    <t>Salón del Centro Educativo por Cooperativa</t>
  </si>
  <si>
    <t xml:space="preserve">Prevención de violencia contra la mujer </t>
  </si>
  <si>
    <t>San Antonio La Paz</t>
  </si>
  <si>
    <t>EL Hato COCOPRE</t>
  </si>
  <si>
    <t xml:space="preserve">Participación ciudadana </t>
  </si>
  <si>
    <t>Sanarate</t>
  </si>
  <si>
    <t xml:space="preserve">Quebrada Grande Sanarate Cocopre </t>
  </si>
  <si>
    <t xml:space="preserve">Prevención de Estafas </t>
  </si>
  <si>
    <t>San Cristóbal Acasaguastlán</t>
  </si>
  <si>
    <t xml:space="preserve">El Manzanal </t>
  </si>
  <si>
    <t>Participación Ciudadana</t>
  </si>
  <si>
    <t>Morazán</t>
  </si>
  <si>
    <t>COCOPRE</t>
  </si>
  <si>
    <t>Violencia Contra la Mujer</t>
  </si>
  <si>
    <t xml:space="preserve">Tipos de violencia contra la mujer </t>
  </si>
  <si>
    <t xml:space="preserve">Barrio El Porvenir </t>
  </si>
  <si>
    <t>Responsabilidad Parental</t>
  </si>
  <si>
    <t>Sansare</t>
  </si>
  <si>
    <t>COCOPRE LOS CERRITOS</t>
  </si>
  <si>
    <t>Tipos de violencia contra la.mujer</t>
  </si>
  <si>
    <t>Colonia nueva esperanza</t>
  </si>
  <si>
    <t>Tipos de violencia contra la mujer</t>
  </si>
  <si>
    <t>Pueblo arriba</t>
  </si>
  <si>
    <t>Prevención de la Violencia contra la niñez</t>
  </si>
  <si>
    <t>San José</t>
  </si>
  <si>
    <t xml:space="preserve">Escuela Barrio Peñate </t>
  </si>
  <si>
    <t xml:space="preserve">Violencia Digital </t>
  </si>
  <si>
    <t xml:space="preserve">INED Colonia Santa Marta </t>
  </si>
  <si>
    <t xml:space="preserve">Violencia contra la mujer </t>
  </si>
  <si>
    <t>Guanagazapa</t>
  </si>
  <si>
    <t xml:space="preserve">Caserío El Porvenir </t>
  </si>
  <si>
    <t xml:space="preserve">Construcción de valores / Escuela para padres </t>
  </si>
  <si>
    <t>Villa Canales</t>
  </si>
  <si>
    <t xml:space="preserve">Villa Canales </t>
  </si>
  <si>
    <t xml:space="preserve">Participación Ciudadana </t>
  </si>
  <si>
    <t>Amatitlán</t>
  </si>
  <si>
    <t>COCOPRE La Cañada</t>
  </si>
  <si>
    <t>Técnicas de Investigación</t>
  </si>
  <si>
    <t>Delegados departamentales y municipales</t>
  </si>
  <si>
    <t>Técnicas de investigación</t>
  </si>
  <si>
    <t xml:space="preserve">Delegados departamentales y metropolitana </t>
  </si>
  <si>
    <t xml:space="preserve">Taller de participación ciudadana </t>
  </si>
  <si>
    <t xml:space="preserve">Brisas de Gerona </t>
  </si>
  <si>
    <t>Cocopre La Esperanza, zona 18</t>
  </si>
  <si>
    <t>Prevención de la Violencia y Participación Ciudadana</t>
  </si>
  <si>
    <t>Santa Catarina Pinula</t>
  </si>
  <si>
    <t>Policía Municipal de Santa Catarina Pinula</t>
  </si>
  <si>
    <t>Huehuetenango</t>
  </si>
  <si>
    <t>Chiantla</t>
  </si>
  <si>
    <t>COCOPRE, Caserío el Mirador, aldea Capellanía, Chiantla</t>
  </si>
  <si>
    <t>COCOPRE, Caserío el Mirador, aldea Capeanilla, Chiantla</t>
  </si>
  <si>
    <t xml:space="preserve">Participación Ciudadana y Conformación de COCOPRES </t>
  </si>
  <si>
    <t xml:space="preserve">COCOPRE Cantón la Unidad, Chiantla </t>
  </si>
  <si>
    <t xml:space="preserve">Cantón sanguijuela, aldea capeanilla </t>
  </si>
  <si>
    <t xml:space="preserve">Funciones de COMUPRE </t>
  </si>
  <si>
    <t xml:space="preserve">COMUPRE CHIANTLA </t>
  </si>
  <si>
    <t xml:space="preserve">Cocopre </t>
  </si>
  <si>
    <t>Violencia contra la Mujer en sus Diferentes Manifestaciones</t>
  </si>
  <si>
    <t>BARRIO LOS CASTROS</t>
  </si>
  <si>
    <t>PARTICIPACIÓN Y SEGURIDAD CIUDADANA</t>
  </si>
  <si>
    <t>COCODE ALDEA SWICH QUEBRADAS</t>
  </si>
  <si>
    <t>Prevención a Extorsiones</t>
  </si>
  <si>
    <t>COCODE SAN VICENTE DE PAUL</t>
  </si>
  <si>
    <t>Participación y Seguridad Ciudadana</t>
  </si>
  <si>
    <t>Prevención de la Violencia contra la mujer y los tipos de violencia.</t>
  </si>
  <si>
    <t>Comité de Mujeres San Vicente de Paul.</t>
  </si>
  <si>
    <t>Participantes de INTECAP</t>
  </si>
  <si>
    <t>Livingston</t>
  </si>
  <si>
    <t>Barrio Nuevo La Esperanza; Comité de Mujeres</t>
  </si>
  <si>
    <t>Auditórium Municipal. Padres de Familia de varios sectores del municipio.</t>
  </si>
  <si>
    <t>RESPONSABILIDAD PARENTAL</t>
  </si>
  <si>
    <t>Jalapa</t>
  </si>
  <si>
    <t>Mataquescuintla</t>
  </si>
  <si>
    <t>COMUDE</t>
  </si>
  <si>
    <t>CONADER</t>
  </si>
  <si>
    <t>San Pedro Pinula</t>
  </si>
  <si>
    <t>COMUSAN</t>
  </si>
  <si>
    <t>San Luis Jilotepeque</t>
  </si>
  <si>
    <t xml:space="preserve">Prevención de las Extorsiones </t>
  </si>
  <si>
    <t>El Adelanto</t>
  </si>
  <si>
    <t xml:space="preserve">Responsabilidad Parental </t>
  </si>
  <si>
    <t>Yupiltepeque</t>
  </si>
  <si>
    <t xml:space="preserve">Prevención de la Violencia contra la mujer </t>
  </si>
  <si>
    <t>COCOPRE Aldea El Sauce</t>
  </si>
  <si>
    <t xml:space="preserve">COMUDE </t>
  </si>
  <si>
    <t xml:space="preserve">COCOPRE Barrio Centro de Salud </t>
  </si>
  <si>
    <t xml:space="preserve">COCOPRE Barrio La Reforma </t>
  </si>
  <si>
    <t>Violencia contra la mujer en sus diferentes manifestaciones</t>
  </si>
  <si>
    <t>Petén</t>
  </si>
  <si>
    <t>Cocopre, barrio El Porvenir</t>
  </si>
  <si>
    <t>Participación Ciudadana y Seguridad Ciudadana</t>
  </si>
  <si>
    <t xml:space="preserve">Comupre </t>
  </si>
  <si>
    <t>Cocopre Barrio El Porvenir zona 3</t>
  </si>
  <si>
    <t xml:space="preserve">Participación ciudadana y seguridad ciudadana </t>
  </si>
  <si>
    <t>San Andrés</t>
  </si>
  <si>
    <t>Primeras señales de violencia</t>
  </si>
  <si>
    <t xml:space="preserve">Cocopre, caserío Ixhuacut </t>
  </si>
  <si>
    <t>Cocode Barrio El Plantel, Caserío Sacpuy</t>
  </si>
  <si>
    <t>Resolución de Conflictos</t>
  </si>
  <si>
    <t>Alotenango</t>
  </si>
  <si>
    <t>Trata de Personas</t>
  </si>
  <si>
    <t>Magdalena Milpas Altas</t>
  </si>
  <si>
    <t>COMUPRE</t>
  </si>
  <si>
    <t>Organización Comunitaria</t>
  </si>
  <si>
    <t>Sololá</t>
  </si>
  <si>
    <t>Santa Catarina Ixtahuacán</t>
  </si>
  <si>
    <t>COCODE, COCOPRE y vecinos de la Aldea Tzucubal</t>
  </si>
  <si>
    <t>Participación Ciudadana.</t>
  </si>
  <si>
    <t>San Marcos La Laguna</t>
  </si>
  <si>
    <t>COMUPRE- San Marcos La Laguna.</t>
  </si>
  <si>
    <t>Suchitepéquez</t>
  </si>
  <si>
    <t>San Gabriel</t>
  </si>
  <si>
    <t xml:space="preserve">Casco Urbano </t>
  </si>
  <si>
    <t>Violencia Intrafamiliar</t>
  </si>
  <si>
    <t xml:space="preserve">COCOPRE Cantón San Nicolás </t>
  </si>
  <si>
    <t xml:space="preserve">Prevención de Extorsiones </t>
  </si>
  <si>
    <t xml:space="preserve">Casco Urbano COMUPRE </t>
  </si>
  <si>
    <t xml:space="preserve">Responsabilidad parental </t>
  </si>
  <si>
    <t xml:space="preserve">Violencia contra la mujer y sus manifestaciones </t>
  </si>
  <si>
    <t xml:space="preserve">COCOPRE </t>
  </si>
  <si>
    <t>Acoso Escolar</t>
  </si>
  <si>
    <t>Acatenango</t>
  </si>
  <si>
    <t>Aldea Puchacay</t>
  </si>
  <si>
    <t>Aldea Pacacay</t>
  </si>
  <si>
    <t>Parramos</t>
  </si>
  <si>
    <t>Cantón la Democracia</t>
  </si>
  <si>
    <t>Autoestima como herramienta de prevención de la violencia</t>
  </si>
  <si>
    <t>Santa Cruz Balanyá</t>
  </si>
  <si>
    <t>Cantón La Unión</t>
  </si>
  <si>
    <t xml:space="preserve">Seguridad ciudadana </t>
  </si>
  <si>
    <t>Santa Lucía Utatlán</t>
  </si>
  <si>
    <t>COCOPRE y COCODe</t>
  </si>
  <si>
    <t xml:space="preserve">Prevención del consumo de drogas </t>
  </si>
  <si>
    <t xml:space="preserve">Aldea el terrero </t>
  </si>
  <si>
    <t xml:space="preserve">Prevención del consumo de drogas y buen uso de redes sociales </t>
  </si>
  <si>
    <t xml:space="preserve">Aldea agua zarca </t>
  </si>
  <si>
    <t xml:space="preserve">Prevención de estafas </t>
  </si>
  <si>
    <t xml:space="preserve">La estación </t>
  </si>
  <si>
    <t>Modelo de Abordaje</t>
  </si>
  <si>
    <t>San Francisco Zapotitlán</t>
  </si>
  <si>
    <t>Aldea Buena Vista</t>
  </si>
  <si>
    <t>Masagua</t>
  </si>
  <si>
    <t>Aldea Cuyuta</t>
  </si>
  <si>
    <t>Aldea El Barreal</t>
  </si>
  <si>
    <t>Aldea Pueblo Viejo</t>
  </si>
  <si>
    <t>Aldea Quebrada Grande</t>
  </si>
  <si>
    <t>Zunilito</t>
  </si>
  <si>
    <t>Aldea San Juyup</t>
  </si>
  <si>
    <t>Aldea Swich Quebrados</t>
  </si>
  <si>
    <t>San Bernardino</t>
  </si>
  <si>
    <t>Cantón El Jardín Sector 2</t>
  </si>
  <si>
    <t>Cantón La Unidad, Aldea La Capellanía</t>
  </si>
  <si>
    <t>Cantón Santo Domingo, Aldea la Capellanía</t>
  </si>
  <si>
    <t>Caserío El Mirador, Aldea Capellanía</t>
  </si>
  <si>
    <t>Monjas</t>
  </si>
  <si>
    <t>Caserío La Recta</t>
  </si>
  <si>
    <t>Caserío San Miguelito</t>
  </si>
  <si>
    <t>Colonia El Caracol, Zona 18</t>
  </si>
  <si>
    <t>Comunidad El Hato</t>
  </si>
  <si>
    <t>Condominio Nimajuyú, zona 21</t>
  </si>
  <si>
    <t>Colonia Cruz de Vados, Zona 18</t>
  </si>
  <si>
    <t>Santa Lucía Los Ocotes</t>
  </si>
  <si>
    <t>CODEPRE</t>
  </si>
  <si>
    <t>Cantel</t>
  </si>
  <si>
    <t>El Jícaro</t>
  </si>
  <si>
    <t>La Libertad</t>
  </si>
  <si>
    <t>San Andrés Itzapa</t>
  </si>
  <si>
    <t>San Juan Ermita</t>
  </si>
  <si>
    <t>San Martín Jilotepeque</t>
  </si>
  <si>
    <t>El Solano, Zona 2</t>
  </si>
  <si>
    <t>Tecpán Guatemala</t>
  </si>
  <si>
    <t>Barrio Asunción Manzanales, Sector Santa Teresa</t>
  </si>
  <si>
    <t>Caserío Los Yanes</t>
  </si>
  <si>
    <t>Barrio Ojo de Agua</t>
  </si>
  <si>
    <t>El Sauce</t>
  </si>
  <si>
    <t>Caserío Los Anonos</t>
  </si>
  <si>
    <t>Colonia María Teresa Caballeros, Sector 1, zona 7</t>
  </si>
  <si>
    <t>Alta Verapaz</t>
  </si>
  <si>
    <t>San Cristóbal Verapaz</t>
  </si>
  <si>
    <t>Cobán</t>
  </si>
  <si>
    <t>Caserío Cocales, Aldea Mi Tierra</t>
  </si>
  <si>
    <t>Nueva Santa Rosa</t>
  </si>
  <si>
    <t>Aldea Guadalupe</t>
  </si>
  <si>
    <t>Aldea Las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</si>
</sst>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Arial"/>
      <family val="2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 "/>
    </font>
    <font>
      <b/>
      <sz val="10"/>
      <name val="Calibri "/>
    </font>
    <font>
      <sz val="10"/>
      <color rgb="FF000000"/>
      <name val="Calibri"/>
      <family val="2"/>
    </font>
    <font>
      <sz val="10"/>
      <color rgb="FF000000"/>
      <name val="&quot;Calibri &quot;"/>
    </font>
    <font>
      <sz val="10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8F9FA"/>
      </patternFill>
    </fill>
    <fill>
      <patternFill patternType="solid">
        <fgColor theme="0"/>
        <bgColor rgb="FFE2EFDA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55">
    <xf numFmtId="0" fontId="0" fillId="0" borderId="0" xfId="0"/>
    <xf numFmtId="0" fontId="0" fillId="0" borderId="1" xfId="0" applyBorder="1"/>
    <xf numFmtId="0" fontId="0" fillId="0" borderId="2" xfId="0" applyBorder="1"/>
    <xf numFmtId="0" fontId="1" fillId="2" borderId="0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vertical="top"/>
    </xf>
    <xf numFmtId="0" fontId="2" fillId="2" borderId="3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/>
    </xf>
    <xf numFmtId="0" fontId="0" fillId="0" borderId="3" xfId="0" applyFont="1" applyBorder="1" applyAlignment="1">
      <alignment horizontal="center" vertical="top"/>
    </xf>
    <xf numFmtId="0" fontId="3" fillId="0" borderId="0" xfId="0" applyFont="1" applyBorder="1"/>
    <xf numFmtId="0" fontId="3" fillId="0" borderId="0" xfId="0" applyFont="1"/>
    <xf numFmtId="0" fontId="0" fillId="0" borderId="1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5" xfId="0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5" xfId="0" applyBorder="1"/>
    <xf numFmtId="0" fontId="5" fillId="0" borderId="1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9" xfId="0" applyBorder="1"/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3" fontId="0" fillId="0" borderId="1" xfId="0" applyNumberFormat="1" applyBorder="1"/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top"/>
    </xf>
    <xf numFmtId="0" fontId="2" fillId="2" borderId="10" xfId="0" applyFont="1" applyFill="1" applyBorder="1" applyAlignment="1">
      <alignment horizontal="center" vertical="top"/>
    </xf>
    <xf numFmtId="0" fontId="2" fillId="2" borderId="10" xfId="0" applyFont="1" applyFill="1" applyBorder="1" applyAlignment="1">
      <alignment horizontal="center" vertical="top" wrapText="1"/>
    </xf>
    <xf numFmtId="0" fontId="10" fillId="0" borderId="11" xfId="0" applyFont="1" applyBorder="1" applyAlignment="1">
      <alignment horizontal="left" wrapText="1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left" vertical="center" wrapText="1"/>
    </xf>
    <xf numFmtId="0" fontId="0" fillId="0" borderId="17" xfId="0" applyFont="1" applyBorder="1" applyAlignment="1">
      <alignment horizontal="left" vertical="center" wrapText="1"/>
    </xf>
    <xf numFmtId="0" fontId="0" fillId="0" borderId="16" xfId="0" applyBorder="1" applyAlignment="1">
      <alignment wrapText="1"/>
    </xf>
    <xf numFmtId="0" fontId="10" fillId="0" borderId="18" xfId="0" applyFont="1" applyBorder="1" applyAlignment="1">
      <alignment horizontal="left" wrapText="1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0" fillId="0" borderId="17" xfId="0" applyBorder="1" applyAlignment="1">
      <alignment horizontal="left" vertical="center" wrapText="1"/>
    </xf>
    <xf numFmtId="0" fontId="0" fillId="0" borderId="17" xfId="0" applyBorder="1" applyAlignment="1">
      <alignment vertical="center" wrapText="1"/>
    </xf>
    <xf numFmtId="0" fontId="10" fillId="0" borderId="19" xfId="0" applyFont="1" applyBorder="1" applyAlignment="1">
      <alignment horizontal="left" wrapText="1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0" fillId="0" borderId="24" xfId="0" applyBorder="1" applyAlignment="1">
      <alignment horizontal="left" vertical="center" wrapText="1"/>
    </xf>
    <xf numFmtId="0" fontId="0" fillId="0" borderId="24" xfId="0" applyFont="1" applyBorder="1" applyAlignment="1">
      <alignment horizontal="left" vertical="center" wrapText="1"/>
    </xf>
    <xf numFmtId="0" fontId="0" fillId="0" borderId="24" xfId="0" applyBorder="1" applyAlignment="1">
      <alignment wrapText="1"/>
    </xf>
    <xf numFmtId="0" fontId="0" fillId="0" borderId="1" xfId="0" applyFill="1" applyBorder="1" applyAlignment="1">
      <alignment horizontal="left"/>
    </xf>
    <xf numFmtId="0" fontId="0" fillId="2" borderId="1" xfId="0" applyFill="1" applyBorder="1"/>
    <xf numFmtId="0" fontId="0" fillId="0" borderId="0" xfId="0" applyFont="1" applyBorder="1"/>
    <xf numFmtId="0" fontId="12" fillId="2" borderId="0" xfId="0" applyFont="1" applyFill="1" applyBorder="1" applyAlignment="1">
      <alignment vertical="top"/>
    </xf>
    <xf numFmtId="0" fontId="0" fillId="0" borderId="0" xfId="0" applyFont="1"/>
    <xf numFmtId="49" fontId="0" fillId="0" borderId="0" xfId="0" applyNumberFormat="1" applyFont="1"/>
    <xf numFmtId="0" fontId="12" fillId="2" borderId="0" xfId="0" applyFont="1" applyFill="1" applyBorder="1" applyAlignment="1">
      <alignment horizontal="left" vertical="top"/>
    </xf>
    <xf numFmtId="0" fontId="13" fillId="0" borderId="3" xfId="0" applyFont="1" applyBorder="1" applyAlignment="1">
      <alignment horizontal="center" vertical="center"/>
    </xf>
    <xf numFmtId="0" fontId="14" fillId="2" borderId="25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5" fillId="2" borderId="27" xfId="0" applyFont="1" applyFill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3" fillId="0" borderId="0" xfId="0" applyFont="1"/>
    <xf numFmtId="0" fontId="16" fillId="0" borderId="5" xfId="0" applyFont="1" applyBorder="1" applyAlignment="1"/>
    <xf numFmtId="0" fontId="16" fillId="0" borderId="40" xfId="0" applyFont="1" applyBorder="1" applyAlignment="1"/>
    <xf numFmtId="0" fontId="16" fillId="0" borderId="9" xfId="0" applyFont="1" applyBorder="1" applyAlignment="1"/>
    <xf numFmtId="0" fontId="16" fillId="0" borderId="41" xfId="0" applyFont="1" applyBorder="1" applyAlignment="1"/>
    <xf numFmtId="0" fontId="16" fillId="0" borderId="42" xfId="0" applyFont="1" applyBorder="1" applyAlignment="1"/>
    <xf numFmtId="0" fontId="16" fillId="0" borderId="43" xfId="0" applyFont="1" applyBorder="1" applyAlignment="1"/>
    <xf numFmtId="0" fontId="17" fillId="2" borderId="44" xfId="0" applyFont="1" applyFill="1" applyBorder="1" applyAlignment="1">
      <alignment horizontal="center" vertical="center" wrapText="1"/>
    </xf>
    <xf numFmtId="0" fontId="17" fillId="2" borderId="45" xfId="0" applyFont="1" applyFill="1" applyBorder="1" applyAlignment="1">
      <alignment horizontal="center" vertical="center" wrapText="1"/>
    </xf>
    <xf numFmtId="0" fontId="17" fillId="2" borderId="4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vertical="center" wrapText="1"/>
    </xf>
    <xf numFmtId="0" fontId="18" fillId="2" borderId="15" xfId="0" applyFont="1" applyFill="1" applyBorder="1" applyAlignment="1">
      <alignment horizontal="center" vertical="center"/>
    </xf>
    <xf numFmtId="0" fontId="18" fillId="4" borderId="15" xfId="0" applyFont="1" applyFill="1" applyBorder="1" applyAlignment="1">
      <alignment horizontal="center" vertical="center"/>
    </xf>
    <xf numFmtId="0" fontId="18" fillId="2" borderId="15" xfId="0" applyFont="1" applyFill="1" applyBorder="1" applyAlignment="1">
      <alignment horizontal="center" vertical="center" wrapText="1"/>
    </xf>
    <xf numFmtId="0" fontId="18" fillId="5" borderId="15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 wrapText="1"/>
    </xf>
    <xf numFmtId="0" fontId="18" fillId="6" borderId="15" xfId="0" applyFont="1" applyFill="1" applyBorder="1" applyAlignment="1">
      <alignment vertical="center" wrapText="1"/>
    </xf>
    <xf numFmtId="0" fontId="18" fillId="6" borderId="15" xfId="0" applyFont="1" applyFill="1" applyBorder="1" applyAlignment="1">
      <alignment horizontal="center" vertical="center"/>
    </xf>
    <xf numFmtId="0" fontId="18" fillId="6" borderId="15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/>
    </xf>
    <xf numFmtId="0" fontId="19" fillId="2" borderId="15" xfId="0" applyFont="1" applyFill="1" applyBorder="1" applyAlignment="1">
      <alignment horizontal="center" vertical="center" wrapText="1"/>
    </xf>
    <xf numFmtId="0" fontId="19" fillId="6" borderId="15" xfId="0" applyFont="1" applyFill="1" applyBorder="1" applyAlignment="1">
      <alignment horizontal="center" vertical="center"/>
    </xf>
    <xf numFmtId="0" fontId="19" fillId="6" borderId="15" xfId="0" applyFont="1" applyFill="1" applyBorder="1" applyAlignment="1">
      <alignment horizontal="center" vertical="center" wrapText="1"/>
    </xf>
    <xf numFmtId="0" fontId="16" fillId="0" borderId="0" xfId="0" applyFont="1"/>
    <xf numFmtId="0" fontId="14" fillId="2" borderId="0" xfId="0" applyFont="1" applyFill="1" applyBorder="1" applyAlignment="1">
      <alignment vertical="top" wrapText="1"/>
    </xf>
    <xf numFmtId="0" fontId="13" fillId="2" borderId="0" xfId="0" applyFont="1" applyFill="1" applyAlignment="1">
      <alignment horizontal="left" wrapText="1"/>
    </xf>
    <xf numFmtId="0" fontId="13" fillId="2" borderId="0" xfId="0" applyFont="1" applyFill="1" applyAlignment="1">
      <alignment wrapText="1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wrapText="1"/>
    </xf>
    <xf numFmtId="0" fontId="13" fillId="2" borderId="0" xfId="0" applyFont="1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77F16-7BFD-4D34-9C53-C497CCF219FA}">
  <sheetPr>
    <pageSetUpPr fitToPage="1"/>
  </sheetPr>
  <dimension ref="A1:S126"/>
  <sheetViews>
    <sheetView tabSelected="1" topLeftCell="B1" workbookViewId="0">
      <pane ySplit="4" topLeftCell="A5" activePane="bottomLeft" state="frozen"/>
      <selection activeCell="B1" sqref="B1"/>
      <selection pane="bottomLeft" activeCell="R113" sqref="R113"/>
    </sheetView>
  </sheetViews>
  <sheetFormatPr baseColWidth="10" defaultRowHeight="15"/>
  <cols>
    <col min="1" max="1" width="25.42578125" hidden="1" customWidth="1"/>
    <col min="2" max="2" width="43.140625" customWidth="1"/>
    <col min="3" max="3" width="10.42578125" customWidth="1"/>
    <col min="4" max="4" width="10" customWidth="1"/>
    <col min="5" max="5" width="9.7109375" customWidth="1"/>
    <col min="6" max="6" width="16.42578125" customWidth="1"/>
    <col min="7" max="7" width="13.140625" customWidth="1"/>
    <col min="8" max="8" width="17.140625" customWidth="1"/>
    <col min="9" max="9" width="22.42578125" customWidth="1"/>
    <col min="10" max="10" width="8.85546875" customWidth="1"/>
    <col min="11" max="11" width="8.140625" customWidth="1"/>
    <col min="12" max="12" width="8.7109375" customWidth="1"/>
    <col min="13" max="13" width="9.7109375" customWidth="1"/>
    <col min="14" max="14" width="9.140625" customWidth="1"/>
    <col min="15" max="15" width="14.28515625" customWidth="1"/>
    <col min="16" max="16" width="22.5703125" customWidth="1"/>
    <col min="17" max="17" width="22" bestFit="1" customWidth="1"/>
    <col min="18" max="19" width="40.42578125" customWidth="1"/>
  </cols>
  <sheetData>
    <row r="1" spans="1:19" ht="19.5" customHeight="1">
      <c r="A1" s="4"/>
      <c r="B1" s="8" t="s">
        <v>15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ht="19.5" customHeight="1">
      <c r="A2" s="4"/>
      <c r="B2" s="9" t="s">
        <v>6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ht="19.5" customHeight="1" thickBot="1">
      <c r="B3" s="9" t="s">
        <v>108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32.25" thickBot="1">
      <c r="A4" s="6" t="s">
        <v>7</v>
      </c>
      <c r="B4" s="7" t="s">
        <v>17</v>
      </c>
      <c r="C4" s="6" t="s">
        <v>10</v>
      </c>
      <c r="D4" s="6" t="s">
        <v>9</v>
      </c>
      <c r="E4" s="6" t="s">
        <v>8</v>
      </c>
      <c r="F4" s="5" t="s">
        <v>0</v>
      </c>
      <c r="G4" s="5" t="s">
        <v>18</v>
      </c>
      <c r="H4" s="5" t="s">
        <v>5</v>
      </c>
      <c r="I4" s="5" t="s">
        <v>1</v>
      </c>
      <c r="J4" s="5" t="s">
        <v>8</v>
      </c>
      <c r="K4" s="6" t="s">
        <v>2</v>
      </c>
      <c r="L4" s="6" t="s">
        <v>3</v>
      </c>
      <c r="M4" s="6" t="s">
        <v>19</v>
      </c>
      <c r="N4" s="6" t="s">
        <v>4</v>
      </c>
      <c r="O4" s="6" t="s">
        <v>8</v>
      </c>
      <c r="P4" s="5" t="s">
        <v>11</v>
      </c>
      <c r="Q4" s="5" t="s">
        <v>12</v>
      </c>
      <c r="R4" s="5" t="s">
        <v>13</v>
      </c>
      <c r="S4" s="5" t="s">
        <v>14</v>
      </c>
    </row>
    <row r="5" spans="1:19" ht="17.45" customHeight="1">
      <c r="A5" s="2"/>
      <c r="B5" s="1" t="s">
        <v>322</v>
      </c>
      <c r="C5" s="10">
        <v>25</v>
      </c>
      <c r="D5" s="10">
        <v>22</v>
      </c>
      <c r="E5" s="10">
        <f>SUM(C5:D5)</f>
        <v>47</v>
      </c>
      <c r="F5" s="10">
        <v>0</v>
      </c>
      <c r="G5" s="10">
        <v>0</v>
      </c>
      <c r="H5" s="10">
        <v>47</v>
      </c>
      <c r="I5" s="10">
        <v>0</v>
      </c>
      <c r="J5" s="10">
        <f>SUM(F5:I5)</f>
        <v>47</v>
      </c>
      <c r="K5" s="10">
        <v>47</v>
      </c>
      <c r="L5" s="10">
        <v>0</v>
      </c>
      <c r="M5" s="10">
        <v>0</v>
      </c>
      <c r="N5" s="10">
        <v>0</v>
      </c>
      <c r="O5" s="10">
        <f>SUM(K5:N5)</f>
        <v>47</v>
      </c>
      <c r="P5" s="1" t="s">
        <v>21</v>
      </c>
      <c r="Q5" s="1" t="s">
        <v>323</v>
      </c>
      <c r="R5" s="1" t="s">
        <v>324</v>
      </c>
      <c r="S5" s="1" t="s">
        <v>324</v>
      </c>
    </row>
    <row r="6" spans="1:19" ht="17.45" customHeight="1">
      <c r="A6" s="2"/>
      <c r="B6" s="1" t="s">
        <v>325</v>
      </c>
      <c r="C6" s="10">
        <v>3</v>
      </c>
      <c r="D6" s="10">
        <v>3</v>
      </c>
      <c r="E6" s="10">
        <f t="shared" ref="E6:E69" si="0">SUM(C6:D6)</f>
        <v>6</v>
      </c>
      <c r="F6" s="10">
        <v>0</v>
      </c>
      <c r="G6" s="10">
        <v>0</v>
      </c>
      <c r="H6" s="10">
        <v>6</v>
      </c>
      <c r="I6" s="10">
        <v>0</v>
      </c>
      <c r="J6" s="10">
        <f t="shared" ref="J6:J69" si="1">SUM(F6:I6)</f>
        <v>6</v>
      </c>
      <c r="K6" s="10">
        <v>6</v>
      </c>
      <c r="L6" s="10">
        <v>0</v>
      </c>
      <c r="M6" s="10">
        <v>0</v>
      </c>
      <c r="N6" s="10">
        <v>0</v>
      </c>
      <c r="O6" s="10">
        <f t="shared" ref="O6:O69" si="2">SUM(K6:N6)</f>
        <v>6</v>
      </c>
      <c r="P6" s="1" t="s">
        <v>21</v>
      </c>
      <c r="Q6" s="1" t="s">
        <v>323</v>
      </c>
      <c r="R6" s="1" t="s">
        <v>326</v>
      </c>
      <c r="S6" s="1" t="s">
        <v>326</v>
      </c>
    </row>
    <row r="7" spans="1:19" ht="17.45" customHeight="1">
      <c r="A7" s="2"/>
      <c r="B7" s="1" t="s">
        <v>327</v>
      </c>
      <c r="C7" s="10">
        <v>55</v>
      </c>
      <c r="D7" s="10">
        <v>15</v>
      </c>
      <c r="E7" s="10">
        <f t="shared" si="0"/>
        <v>70</v>
      </c>
      <c r="F7" s="10">
        <v>0</v>
      </c>
      <c r="G7" s="10">
        <v>0</v>
      </c>
      <c r="H7" s="10">
        <v>70</v>
      </c>
      <c r="I7" s="10">
        <v>0</v>
      </c>
      <c r="J7" s="10">
        <f t="shared" si="1"/>
        <v>70</v>
      </c>
      <c r="K7" s="10">
        <v>70</v>
      </c>
      <c r="L7" s="10">
        <v>0</v>
      </c>
      <c r="M7" s="10">
        <v>0</v>
      </c>
      <c r="N7" s="10">
        <v>0</v>
      </c>
      <c r="O7" s="10">
        <f t="shared" si="2"/>
        <v>70</v>
      </c>
      <c r="P7" s="1" t="s">
        <v>328</v>
      </c>
      <c r="Q7" s="1" t="s">
        <v>328</v>
      </c>
      <c r="R7" s="1" t="s">
        <v>329</v>
      </c>
      <c r="S7" s="1" t="s">
        <v>329</v>
      </c>
    </row>
    <row r="8" spans="1:19" ht="17.45" customHeight="1">
      <c r="A8" s="2"/>
      <c r="B8" s="1" t="s">
        <v>330</v>
      </c>
      <c r="C8" s="10">
        <v>8</v>
      </c>
      <c r="D8" s="10">
        <v>25</v>
      </c>
      <c r="E8" s="10">
        <f t="shared" si="0"/>
        <v>33</v>
      </c>
      <c r="F8" s="10">
        <v>0</v>
      </c>
      <c r="G8" s="10">
        <v>0</v>
      </c>
      <c r="H8" s="10">
        <v>33</v>
      </c>
      <c r="I8" s="10">
        <v>0</v>
      </c>
      <c r="J8" s="10">
        <f t="shared" si="1"/>
        <v>33</v>
      </c>
      <c r="K8" s="10">
        <v>0</v>
      </c>
      <c r="L8" s="10">
        <v>0</v>
      </c>
      <c r="M8" s="10">
        <v>0</v>
      </c>
      <c r="N8" s="10">
        <v>33</v>
      </c>
      <c r="O8" s="10">
        <f t="shared" si="2"/>
        <v>33</v>
      </c>
      <c r="P8" s="1" t="s">
        <v>328</v>
      </c>
      <c r="Q8" s="1" t="s">
        <v>331</v>
      </c>
      <c r="R8" s="1" t="s">
        <v>332</v>
      </c>
      <c r="S8" s="1" t="s">
        <v>332</v>
      </c>
    </row>
    <row r="9" spans="1:19" ht="17.45" customHeight="1">
      <c r="A9" s="2"/>
      <c r="B9" s="1" t="s">
        <v>333</v>
      </c>
      <c r="C9" s="10">
        <v>0</v>
      </c>
      <c r="D9" s="10">
        <v>8</v>
      </c>
      <c r="E9" s="10">
        <f t="shared" si="0"/>
        <v>8</v>
      </c>
      <c r="F9" s="10">
        <v>0</v>
      </c>
      <c r="G9" s="10">
        <v>0</v>
      </c>
      <c r="H9" s="10">
        <v>8</v>
      </c>
      <c r="I9" s="10">
        <v>0</v>
      </c>
      <c r="J9" s="10">
        <f t="shared" si="1"/>
        <v>8</v>
      </c>
      <c r="K9" s="10">
        <v>0</v>
      </c>
      <c r="L9" s="10">
        <v>0</v>
      </c>
      <c r="M9" s="10">
        <v>0</v>
      </c>
      <c r="N9" s="10">
        <v>8</v>
      </c>
      <c r="O9" s="10">
        <f t="shared" si="2"/>
        <v>8</v>
      </c>
      <c r="P9" s="1" t="s">
        <v>241</v>
      </c>
      <c r="Q9" s="1" t="s">
        <v>334</v>
      </c>
      <c r="R9" s="1" t="s">
        <v>335</v>
      </c>
      <c r="S9" s="1" t="s">
        <v>335</v>
      </c>
    </row>
    <row r="10" spans="1:19" ht="17.45" customHeight="1">
      <c r="A10" s="2"/>
      <c r="B10" s="1" t="s">
        <v>336</v>
      </c>
      <c r="C10" s="10">
        <v>1</v>
      </c>
      <c r="D10" s="10">
        <v>10</v>
      </c>
      <c r="E10" s="10">
        <f t="shared" si="0"/>
        <v>11</v>
      </c>
      <c r="F10" s="10">
        <v>0</v>
      </c>
      <c r="G10" s="10">
        <v>0</v>
      </c>
      <c r="H10" s="10">
        <v>11</v>
      </c>
      <c r="I10" s="10">
        <v>0</v>
      </c>
      <c r="J10" s="10">
        <f t="shared" si="1"/>
        <v>11</v>
      </c>
      <c r="K10" s="10">
        <v>0</v>
      </c>
      <c r="L10" s="10">
        <v>0</v>
      </c>
      <c r="M10" s="10">
        <v>0</v>
      </c>
      <c r="N10" s="10">
        <v>11</v>
      </c>
      <c r="O10" s="10">
        <f t="shared" si="2"/>
        <v>11</v>
      </c>
      <c r="P10" s="1" t="s">
        <v>241</v>
      </c>
      <c r="Q10" s="1" t="s">
        <v>337</v>
      </c>
      <c r="R10" s="1" t="s">
        <v>338</v>
      </c>
      <c r="S10" s="1" t="s">
        <v>338</v>
      </c>
    </row>
    <row r="11" spans="1:19" ht="17.45" customHeight="1">
      <c r="A11" s="2"/>
      <c r="B11" s="1" t="s">
        <v>339</v>
      </c>
      <c r="C11" s="10">
        <v>14</v>
      </c>
      <c r="D11" s="10">
        <v>17</v>
      </c>
      <c r="E11" s="10">
        <f t="shared" si="0"/>
        <v>31</v>
      </c>
      <c r="F11" s="10">
        <v>0</v>
      </c>
      <c r="G11" s="10">
        <v>31</v>
      </c>
      <c r="H11" s="10">
        <v>0</v>
      </c>
      <c r="I11" s="10">
        <v>0</v>
      </c>
      <c r="J11" s="10">
        <f t="shared" si="1"/>
        <v>31</v>
      </c>
      <c r="K11" s="10">
        <v>0</v>
      </c>
      <c r="L11" s="10">
        <v>0</v>
      </c>
      <c r="M11" s="10">
        <v>0</v>
      </c>
      <c r="N11" s="10">
        <v>31</v>
      </c>
      <c r="O11" s="10">
        <f t="shared" si="2"/>
        <v>31</v>
      </c>
      <c r="P11" s="1" t="s">
        <v>241</v>
      </c>
      <c r="Q11" s="1" t="s">
        <v>340</v>
      </c>
      <c r="R11" s="1" t="s">
        <v>341</v>
      </c>
      <c r="S11" s="1" t="s">
        <v>341</v>
      </c>
    </row>
    <row r="12" spans="1:19" ht="17.45" customHeight="1">
      <c r="A12" s="2"/>
      <c r="B12" s="1" t="s">
        <v>342</v>
      </c>
      <c r="C12" s="10">
        <v>1</v>
      </c>
      <c r="D12" s="10">
        <v>6</v>
      </c>
      <c r="E12" s="10">
        <f t="shared" si="0"/>
        <v>7</v>
      </c>
      <c r="F12" s="10">
        <v>0</v>
      </c>
      <c r="G12" s="10">
        <v>0</v>
      </c>
      <c r="H12" s="10">
        <v>7</v>
      </c>
      <c r="I12" s="10">
        <v>0</v>
      </c>
      <c r="J12" s="10">
        <f t="shared" si="1"/>
        <v>7</v>
      </c>
      <c r="K12" s="10">
        <v>0</v>
      </c>
      <c r="L12" s="10">
        <v>0</v>
      </c>
      <c r="M12" s="10">
        <v>0</v>
      </c>
      <c r="N12" s="10">
        <v>7</v>
      </c>
      <c r="O12" s="10">
        <f t="shared" si="2"/>
        <v>7</v>
      </c>
      <c r="P12" s="1" t="s">
        <v>241</v>
      </c>
      <c r="Q12" s="1" t="s">
        <v>343</v>
      </c>
      <c r="R12" s="1" t="s">
        <v>344</v>
      </c>
      <c r="S12" s="1" t="s">
        <v>344</v>
      </c>
    </row>
    <row r="13" spans="1:19" ht="17.45" customHeight="1">
      <c r="A13" s="2"/>
      <c r="B13" s="1" t="s">
        <v>345</v>
      </c>
      <c r="C13" s="10">
        <v>0</v>
      </c>
      <c r="D13" s="10">
        <v>7</v>
      </c>
      <c r="E13" s="10">
        <f t="shared" si="0"/>
        <v>7</v>
      </c>
      <c r="F13" s="10">
        <v>0</v>
      </c>
      <c r="G13" s="10">
        <v>0</v>
      </c>
      <c r="H13" s="10">
        <v>7</v>
      </c>
      <c r="I13" s="10">
        <v>0</v>
      </c>
      <c r="J13" s="10">
        <f t="shared" si="1"/>
        <v>7</v>
      </c>
      <c r="K13" s="10">
        <v>0</v>
      </c>
      <c r="L13" s="10">
        <v>0</v>
      </c>
      <c r="M13" s="10">
        <v>0</v>
      </c>
      <c r="N13" s="10">
        <v>7</v>
      </c>
      <c r="O13" s="10">
        <f t="shared" si="2"/>
        <v>7</v>
      </c>
      <c r="P13" s="1" t="s">
        <v>241</v>
      </c>
      <c r="Q13" s="1" t="s">
        <v>343</v>
      </c>
      <c r="R13" s="1" t="s">
        <v>344</v>
      </c>
      <c r="S13" s="1" t="s">
        <v>344</v>
      </c>
    </row>
    <row r="14" spans="1:19" ht="17.45" customHeight="1">
      <c r="A14" s="2"/>
      <c r="B14" s="1" t="s">
        <v>346</v>
      </c>
      <c r="C14" s="10">
        <v>0</v>
      </c>
      <c r="D14" s="10">
        <v>16</v>
      </c>
      <c r="E14" s="10">
        <f t="shared" si="0"/>
        <v>16</v>
      </c>
      <c r="F14" s="10">
        <v>0</v>
      </c>
      <c r="G14" s="10">
        <v>0</v>
      </c>
      <c r="H14" s="10">
        <v>16</v>
      </c>
      <c r="I14" s="10">
        <v>0</v>
      </c>
      <c r="J14" s="10">
        <f t="shared" si="1"/>
        <v>16</v>
      </c>
      <c r="K14" s="10">
        <v>0</v>
      </c>
      <c r="L14" s="10">
        <v>0</v>
      </c>
      <c r="M14" s="10">
        <v>0</v>
      </c>
      <c r="N14" s="10">
        <v>16</v>
      </c>
      <c r="O14" s="10">
        <f t="shared" si="2"/>
        <v>16</v>
      </c>
      <c r="P14" s="1" t="s">
        <v>241</v>
      </c>
      <c r="Q14" s="1" t="s">
        <v>340</v>
      </c>
      <c r="R14" s="1" t="s">
        <v>347</v>
      </c>
      <c r="S14" s="1" t="s">
        <v>347</v>
      </c>
    </row>
    <row r="15" spans="1:19" ht="17.45" customHeight="1">
      <c r="A15" s="2"/>
      <c r="B15" s="1" t="s">
        <v>348</v>
      </c>
      <c r="C15" s="10">
        <v>3</v>
      </c>
      <c r="D15" s="10">
        <v>5</v>
      </c>
      <c r="E15" s="10">
        <f t="shared" si="0"/>
        <v>8</v>
      </c>
      <c r="F15" s="10">
        <v>0</v>
      </c>
      <c r="G15" s="10">
        <v>0</v>
      </c>
      <c r="H15" s="10">
        <v>8</v>
      </c>
      <c r="I15" s="10">
        <v>0</v>
      </c>
      <c r="J15" s="10">
        <f t="shared" si="1"/>
        <v>8</v>
      </c>
      <c r="K15" s="10">
        <v>0</v>
      </c>
      <c r="L15" s="10">
        <v>0</v>
      </c>
      <c r="M15" s="10">
        <v>0</v>
      </c>
      <c r="N15" s="10">
        <v>8</v>
      </c>
      <c r="O15" s="10">
        <f t="shared" si="2"/>
        <v>8</v>
      </c>
      <c r="P15" s="1" t="s">
        <v>241</v>
      </c>
      <c r="Q15" s="1" t="s">
        <v>349</v>
      </c>
      <c r="R15" s="1" t="s">
        <v>350</v>
      </c>
      <c r="S15" s="1" t="s">
        <v>350</v>
      </c>
    </row>
    <row r="16" spans="1:19" ht="17.45" customHeight="1">
      <c r="A16" s="2"/>
      <c r="B16" s="1" t="s">
        <v>351</v>
      </c>
      <c r="C16" s="10">
        <v>0</v>
      </c>
      <c r="D16" s="10">
        <v>60</v>
      </c>
      <c r="E16" s="10">
        <f t="shared" si="0"/>
        <v>60</v>
      </c>
      <c r="F16" s="10">
        <v>0</v>
      </c>
      <c r="G16" s="10">
        <v>0</v>
      </c>
      <c r="H16" s="10">
        <v>60</v>
      </c>
      <c r="I16" s="10">
        <v>0</v>
      </c>
      <c r="J16" s="10">
        <f t="shared" si="1"/>
        <v>60</v>
      </c>
      <c r="K16" s="10">
        <v>0</v>
      </c>
      <c r="L16" s="10">
        <v>0</v>
      </c>
      <c r="M16" s="10">
        <v>0</v>
      </c>
      <c r="N16" s="10">
        <v>60</v>
      </c>
      <c r="O16" s="10">
        <f t="shared" si="2"/>
        <v>60</v>
      </c>
      <c r="P16" s="1" t="s">
        <v>241</v>
      </c>
      <c r="Q16" s="1" t="s">
        <v>349</v>
      </c>
      <c r="R16" s="1" t="s">
        <v>352</v>
      </c>
      <c r="S16" s="1" t="s">
        <v>352</v>
      </c>
    </row>
    <row r="17" spans="1:19" ht="17.45" customHeight="1">
      <c r="A17" s="2"/>
      <c r="B17" s="1" t="s">
        <v>353</v>
      </c>
      <c r="C17" s="10">
        <v>0</v>
      </c>
      <c r="D17" s="10">
        <v>13</v>
      </c>
      <c r="E17" s="10">
        <f t="shared" si="0"/>
        <v>13</v>
      </c>
      <c r="F17" s="10">
        <v>0</v>
      </c>
      <c r="G17" s="10">
        <v>0</v>
      </c>
      <c r="H17" s="10">
        <v>13</v>
      </c>
      <c r="I17" s="10">
        <v>0</v>
      </c>
      <c r="J17" s="10">
        <f t="shared" si="1"/>
        <v>13</v>
      </c>
      <c r="K17" s="10">
        <v>0</v>
      </c>
      <c r="L17" s="10">
        <v>0</v>
      </c>
      <c r="M17" s="10">
        <v>0</v>
      </c>
      <c r="N17" s="10">
        <v>13</v>
      </c>
      <c r="O17" s="10">
        <f t="shared" si="2"/>
        <v>13</v>
      </c>
      <c r="P17" s="1" t="s">
        <v>241</v>
      </c>
      <c r="Q17" s="1" t="s">
        <v>349</v>
      </c>
      <c r="R17" s="1" t="s">
        <v>354</v>
      </c>
      <c r="S17" s="1" t="s">
        <v>354</v>
      </c>
    </row>
    <row r="18" spans="1:19" ht="17.45" customHeight="1">
      <c r="A18" s="2"/>
      <c r="B18" s="1" t="s">
        <v>355</v>
      </c>
      <c r="C18" s="10">
        <v>46</v>
      </c>
      <c r="D18" s="10">
        <v>40</v>
      </c>
      <c r="E18" s="10">
        <f t="shared" si="0"/>
        <v>86</v>
      </c>
      <c r="F18" s="10">
        <v>86</v>
      </c>
      <c r="G18" s="10">
        <v>0</v>
      </c>
      <c r="H18" s="10">
        <v>0</v>
      </c>
      <c r="I18" s="10">
        <v>0</v>
      </c>
      <c r="J18" s="10">
        <f t="shared" si="1"/>
        <v>86</v>
      </c>
      <c r="K18" s="10">
        <v>0</v>
      </c>
      <c r="L18" s="10">
        <v>0</v>
      </c>
      <c r="M18" s="10">
        <v>0</v>
      </c>
      <c r="N18" s="10">
        <v>86</v>
      </c>
      <c r="O18" s="10">
        <f t="shared" si="2"/>
        <v>86</v>
      </c>
      <c r="P18" s="1" t="s">
        <v>22</v>
      </c>
      <c r="Q18" s="1" t="s">
        <v>356</v>
      </c>
      <c r="R18" s="1" t="s">
        <v>357</v>
      </c>
      <c r="S18" s="1" t="s">
        <v>357</v>
      </c>
    </row>
    <row r="19" spans="1:19" ht="17.45" customHeight="1">
      <c r="A19" s="2"/>
      <c r="B19" s="1" t="s">
        <v>358</v>
      </c>
      <c r="C19" s="10">
        <v>45</v>
      </c>
      <c r="D19" s="10">
        <v>30</v>
      </c>
      <c r="E19" s="10">
        <f t="shared" si="0"/>
        <v>75</v>
      </c>
      <c r="F19" s="10">
        <v>0</v>
      </c>
      <c r="G19" s="10">
        <v>75</v>
      </c>
      <c r="H19" s="10">
        <v>0</v>
      </c>
      <c r="I19" s="10">
        <v>0</v>
      </c>
      <c r="J19" s="10">
        <f t="shared" si="1"/>
        <v>75</v>
      </c>
      <c r="K19" s="10">
        <v>0</v>
      </c>
      <c r="L19" s="10">
        <v>0</v>
      </c>
      <c r="M19" s="10">
        <v>0</v>
      </c>
      <c r="N19" s="10">
        <v>75</v>
      </c>
      <c r="O19" s="10">
        <f t="shared" si="2"/>
        <v>75</v>
      </c>
      <c r="P19" s="1" t="s">
        <v>22</v>
      </c>
      <c r="Q19" s="1" t="s">
        <v>156</v>
      </c>
      <c r="R19" s="1" t="s">
        <v>359</v>
      </c>
      <c r="S19" s="1" t="s">
        <v>359</v>
      </c>
    </row>
    <row r="20" spans="1:19" ht="17.45" customHeight="1">
      <c r="A20" s="2"/>
      <c r="B20" s="1" t="s">
        <v>360</v>
      </c>
      <c r="C20" s="10">
        <v>0</v>
      </c>
      <c r="D20" s="10">
        <v>5</v>
      </c>
      <c r="E20" s="10">
        <f t="shared" si="0"/>
        <v>5</v>
      </c>
      <c r="F20" s="10">
        <v>0</v>
      </c>
      <c r="G20" s="10">
        <v>5</v>
      </c>
      <c r="H20" s="10">
        <v>0</v>
      </c>
      <c r="I20" s="10">
        <v>0</v>
      </c>
      <c r="J20" s="10">
        <f t="shared" si="1"/>
        <v>5</v>
      </c>
      <c r="K20" s="10">
        <v>0</v>
      </c>
      <c r="L20" s="10">
        <v>0</v>
      </c>
      <c r="M20" s="10">
        <v>0</v>
      </c>
      <c r="N20" s="10">
        <v>5</v>
      </c>
      <c r="O20" s="10">
        <f t="shared" si="2"/>
        <v>5</v>
      </c>
      <c r="P20" s="1" t="s">
        <v>22</v>
      </c>
      <c r="Q20" s="1" t="s">
        <v>361</v>
      </c>
      <c r="R20" s="1" t="s">
        <v>362</v>
      </c>
      <c r="S20" s="1" t="s">
        <v>362</v>
      </c>
    </row>
    <row r="21" spans="1:19" ht="17.45" customHeight="1">
      <c r="A21" s="2"/>
      <c r="B21" s="1" t="s">
        <v>363</v>
      </c>
      <c r="C21" s="10">
        <v>31</v>
      </c>
      <c r="D21" s="10">
        <v>53</v>
      </c>
      <c r="E21" s="10">
        <f t="shared" si="0"/>
        <v>84</v>
      </c>
      <c r="F21" s="10">
        <v>0</v>
      </c>
      <c r="G21" s="10">
        <v>0</v>
      </c>
      <c r="H21" s="10">
        <v>84</v>
      </c>
      <c r="I21" s="10">
        <v>0</v>
      </c>
      <c r="J21" s="10">
        <f t="shared" si="1"/>
        <v>84</v>
      </c>
      <c r="K21" s="10">
        <v>0</v>
      </c>
      <c r="L21" s="10">
        <v>0</v>
      </c>
      <c r="M21" s="10">
        <v>0</v>
      </c>
      <c r="N21" s="10">
        <v>84</v>
      </c>
      <c r="O21" s="10">
        <f t="shared" si="2"/>
        <v>84</v>
      </c>
      <c r="P21" s="1" t="s">
        <v>23</v>
      </c>
      <c r="Q21" s="1" t="s">
        <v>364</v>
      </c>
      <c r="R21" s="1" t="s">
        <v>365</v>
      </c>
      <c r="S21" s="1" t="s">
        <v>365</v>
      </c>
    </row>
    <row r="22" spans="1:19" ht="17.45" customHeight="1">
      <c r="A22" s="2"/>
      <c r="B22" s="1" t="s">
        <v>366</v>
      </c>
      <c r="C22" s="10">
        <v>2</v>
      </c>
      <c r="D22" s="10">
        <v>11</v>
      </c>
      <c r="E22" s="10">
        <f t="shared" si="0"/>
        <v>13</v>
      </c>
      <c r="F22" s="10">
        <v>0</v>
      </c>
      <c r="G22" s="10">
        <v>0</v>
      </c>
      <c r="H22" s="10">
        <v>13</v>
      </c>
      <c r="I22" s="10">
        <v>0</v>
      </c>
      <c r="J22" s="10">
        <f t="shared" si="1"/>
        <v>13</v>
      </c>
      <c r="K22" s="10">
        <v>0</v>
      </c>
      <c r="L22" s="10">
        <v>0</v>
      </c>
      <c r="M22" s="10">
        <v>0</v>
      </c>
      <c r="N22" s="10">
        <v>13</v>
      </c>
      <c r="O22" s="10">
        <f t="shared" si="2"/>
        <v>13</v>
      </c>
      <c r="P22" s="1" t="s">
        <v>23</v>
      </c>
      <c r="Q22" s="1" t="s">
        <v>367</v>
      </c>
      <c r="R22" s="1" t="s">
        <v>368</v>
      </c>
      <c r="S22" s="1" t="s">
        <v>368</v>
      </c>
    </row>
    <row r="23" spans="1:19" ht="17.45" customHeight="1">
      <c r="A23" s="2"/>
      <c r="B23" s="1" t="s">
        <v>369</v>
      </c>
      <c r="C23" s="10">
        <v>4</v>
      </c>
      <c r="D23" s="10">
        <v>14</v>
      </c>
      <c r="E23" s="10">
        <f t="shared" si="0"/>
        <v>18</v>
      </c>
      <c r="F23" s="10">
        <v>0</v>
      </c>
      <c r="G23" s="10">
        <v>0</v>
      </c>
      <c r="H23" s="10">
        <v>18</v>
      </c>
      <c r="I23" s="10">
        <v>0</v>
      </c>
      <c r="J23" s="10">
        <f t="shared" si="1"/>
        <v>18</v>
      </c>
      <c r="K23" s="10">
        <v>0</v>
      </c>
      <c r="L23" s="10">
        <v>0</v>
      </c>
      <c r="M23" s="10">
        <v>0</v>
      </c>
      <c r="N23" s="10">
        <v>18</v>
      </c>
      <c r="O23" s="10">
        <f t="shared" si="2"/>
        <v>18</v>
      </c>
      <c r="P23" s="1" t="s">
        <v>23</v>
      </c>
      <c r="Q23" s="1" t="s">
        <v>23</v>
      </c>
      <c r="R23" s="1" t="s">
        <v>370</v>
      </c>
      <c r="S23" s="1" t="s">
        <v>370</v>
      </c>
    </row>
    <row r="24" spans="1:19" ht="17.45" customHeight="1">
      <c r="A24" s="2"/>
      <c r="B24" s="1" t="s">
        <v>371</v>
      </c>
      <c r="C24" s="10">
        <v>9</v>
      </c>
      <c r="D24" s="10">
        <v>19</v>
      </c>
      <c r="E24" s="10">
        <f t="shared" si="0"/>
        <v>28</v>
      </c>
      <c r="F24" s="10">
        <v>0</v>
      </c>
      <c r="G24" s="10">
        <v>0</v>
      </c>
      <c r="H24" s="10">
        <v>28</v>
      </c>
      <c r="I24" s="10">
        <v>0</v>
      </c>
      <c r="J24" s="10">
        <f t="shared" si="1"/>
        <v>28</v>
      </c>
      <c r="K24" s="10">
        <v>0</v>
      </c>
      <c r="L24" s="10">
        <v>0</v>
      </c>
      <c r="M24" s="10">
        <v>0</v>
      </c>
      <c r="N24" s="10">
        <v>28</v>
      </c>
      <c r="O24" s="10">
        <f t="shared" si="2"/>
        <v>28</v>
      </c>
      <c r="P24" s="1" t="s">
        <v>23</v>
      </c>
      <c r="Q24" s="1" t="s">
        <v>23</v>
      </c>
      <c r="R24" s="1" t="s">
        <v>372</v>
      </c>
      <c r="S24" s="1" t="s">
        <v>372</v>
      </c>
    </row>
    <row r="25" spans="1:19" ht="17.45" customHeight="1">
      <c r="A25" s="2"/>
      <c r="B25" s="1" t="s">
        <v>373</v>
      </c>
      <c r="C25" s="10">
        <v>8</v>
      </c>
      <c r="D25" s="10">
        <v>4</v>
      </c>
      <c r="E25" s="10">
        <f t="shared" si="0"/>
        <v>12</v>
      </c>
      <c r="F25" s="10">
        <v>0</v>
      </c>
      <c r="G25" s="10">
        <v>0</v>
      </c>
      <c r="H25" s="10">
        <v>12</v>
      </c>
      <c r="I25" s="10">
        <v>0</v>
      </c>
      <c r="J25" s="10">
        <f t="shared" si="1"/>
        <v>12</v>
      </c>
      <c r="K25" s="10">
        <v>0</v>
      </c>
      <c r="L25" s="10">
        <v>0</v>
      </c>
      <c r="M25" s="10">
        <v>0</v>
      </c>
      <c r="N25" s="10">
        <v>12</v>
      </c>
      <c r="O25" s="10">
        <f t="shared" si="2"/>
        <v>12</v>
      </c>
      <c r="P25" s="1" t="s">
        <v>23</v>
      </c>
      <c r="Q25" s="1" t="s">
        <v>64</v>
      </c>
      <c r="R25" s="1" t="s">
        <v>374</v>
      </c>
      <c r="S25" s="1" t="s">
        <v>374</v>
      </c>
    </row>
    <row r="26" spans="1:19" ht="17.45" customHeight="1">
      <c r="A26" s="2"/>
      <c r="B26" s="1" t="s">
        <v>366</v>
      </c>
      <c r="C26" s="10">
        <v>0</v>
      </c>
      <c r="D26" s="10">
        <v>4</v>
      </c>
      <c r="E26" s="10">
        <f t="shared" si="0"/>
        <v>4</v>
      </c>
      <c r="F26" s="10">
        <v>0</v>
      </c>
      <c r="G26" s="10">
        <v>0</v>
      </c>
      <c r="H26" s="10">
        <v>4</v>
      </c>
      <c r="I26" s="10">
        <v>0</v>
      </c>
      <c r="J26" s="10">
        <f t="shared" si="1"/>
        <v>4</v>
      </c>
      <c r="K26" s="10">
        <v>0</v>
      </c>
      <c r="L26" s="10">
        <v>0</v>
      </c>
      <c r="M26" s="10">
        <v>0</v>
      </c>
      <c r="N26" s="10">
        <v>4</v>
      </c>
      <c r="O26" s="10">
        <f t="shared" si="2"/>
        <v>4</v>
      </c>
      <c r="P26" s="1" t="s">
        <v>23</v>
      </c>
      <c r="Q26" s="1" t="s">
        <v>23</v>
      </c>
      <c r="R26" s="1" t="s">
        <v>375</v>
      </c>
      <c r="S26" s="1" t="s">
        <v>375</v>
      </c>
    </row>
    <row r="27" spans="1:19" ht="17.45" customHeight="1">
      <c r="A27" s="2"/>
      <c r="B27" s="1" t="s">
        <v>376</v>
      </c>
      <c r="C27" s="10">
        <v>36</v>
      </c>
      <c r="D27" s="10">
        <v>11</v>
      </c>
      <c r="E27" s="10">
        <f t="shared" si="0"/>
        <v>47</v>
      </c>
      <c r="F27" s="10">
        <v>0</v>
      </c>
      <c r="G27" s="10">
        <v>47</v>
      </c>
      <c r="H27" s="10">
        <v>0</v>
      </c>
      <c r="I27" s="10">
        <v>0</v>
      </c>
      <c r="J27" s="10">
        <f t="shared" si="1"/>
        <v>47</v>
      </c>
      <c r="K27" s="10">
        <v>0</v>
      </c>
      <c r="L27" s="10">
        <v>0</v>
      </c>
      <c r="M27" s="10">
        <v>0</v>
      </c>
      <c r="N27" s="10">
        <v>47</v>
      </c>
      <c r="O27" s="10">
        <f t="shared" si="2"/>
        <v>47</v>
      </c>
      <c r="P27" s="1" t="s">
        <v>23</v>
      </c>
      <c r="Q27" s="1" t="s">
        <v>377</v>
      </c>
      <c r="R27" s="1" t="s">
        <v>378</v>
      </c>
      <c r="S27" s="1" t="s">
        <v>378</v>
      </c>
    </row>
    <row r="28" spans="1:19" ht="17.45" customHeight="1">
      <c r="A28" s="2"/>
      <c r="B28" s="1" t="s">
        <v>366</v>
      </c>
      <c r="C28" s="10">
        <v>6</v>
      </c>
      <c r="D28" s="10">
        <v>1</v>
      </c>
      <c r="E28" s="10">
        <f t="shared" si="0"/>
        <v>7</v>
      </c>
      <c r="F28" s="10">
        <v>0</v>
      </c>
      <c r="G28" s="10">
        <v>0</v>
      </c>
      <c r="H28" s="10">
        <v>7</v>
      </c>
      <c r="I28" s="10">
        <v>0</v>
      </c>
      <c r="J28" s="10">
        <f t="shared" si="1"/>
        <v>7</v>
      </c>
      <c r="K28" s="10">
        <v>0</v>
      </c>
      <c r="L28" s="10">
        <v>0</v>
      </c>
      <c r="M28" s="10">
        <v>0</v>
      </c>
      <c r="N28" s="10">
        <v>7</v>
      </c>
      <c r="O28" s="10">
        <f t="shared" si="2"/>
        <v>7</v>
      </c>
      <c r="P28" s="1" t="s">
        <v>379</v>
      </c>
      <c r="Q28" s="1" t="s">
        <v>380</v>
      </c>
      <c r="R28" s="1" t="s">
        <v>381</v>
      </c>
      <c r="S28" s="1" t="s">
        <v>382</v>
      </c>
    </row>
    <row r="29" spans="1:19" ht="17.45" customHeight="1">
      <c r="A29" s="2"/>
      <c r="B29" s="1" t="s">
        <v>383</v>
      </c>
      <c r="C29" s="10">
        <v>15</v>
      </c>
      <c r="D29" s="10">
        <v>6</v>
      </c>
      <c r="E29" s="10">
        <f t="shared" si="0"/>
        <v>21</v>
      </c>
      <c r="F29" s="10">
        <v>0</v>
      </c>
      <c r="G29" s="10">
        <v>0</v>
      </c>
      <c r="H29" s="10">
        <v>21</v>
      </c>
      <c r="I29" s="10">
        <v>0</v>
      </c>
      <c r="J29" s="10">
        <f t="shared" si="1"/>
        <v>21</v>
      </c>
      <c r="K29" s="10">
        <v>0</v>
      </c>
      <c r="L29" s="10">
        <v>0</v>
      </c>
      <c r="M29" s="10">
        <v>0</v>
      </c>
      <c r="N29" s="10">
        <v>21</v>
      </c>
      <c r="O29" s="10">
        <f t="shared" si="2"/>
        <v>21</v>
      </c>
      <c r="P29" s="1" t="s">
        <v>379</v>
      </c>
      <c r="Q29" s="1" t="s">
        <v>380</v>
      </c>
      <c r="R29" s="1" t="s">
        <v>384</v>
      </c>
      <c r="S29" s="1" t="s">
        <v>384</v>
      </c>
    </row>
    <row r="30" spans="1:19" ht="17.45" customHeight="1">
      <c r="A30" s="2"/>
      <c r="B30" s="1" t="s">
        <v>336</v>
      </c>
      <c r="C30" s="10">
        <v>11</v>
      </c>
      <c r="D30" s="10">
        <v>4</v>
      </c>
      <c r="E30" s="10">
        <f t="shared" si="0"/>
        <v>15</v>
      </c>
      <c r="F30" s="10">
        <v>0</v>
      </c>
      <c r="G30" s="10">
        <v>15</v>
      </c>
      <c r="H30" s="10">
        <v>0</v>
      </c>
      <c r="I30" s="10">
        <v>0</v>
      </c>
      <c r="J30" s="10">
        <f t="shared" si="1"/>
        <v>15</v>
      </c>
      <c r="K30" s="10">
        <v>0</v>
      </c>
      <c r="L30" s="10">
        <v>0</v>
      </c>
      <c r="M30" s="10">
        <v>0</v>
      </c>
      <c r="N30" s="10">
        <v>15</v>
      </c>
      <c r="O30" s="10">
        <f t="shared" si="2"/>
        <v>15</v>
      </c>
      <c r="P30" s="1" t="s">
        <v>379</v>
      </c>
      <c r="Q30" s="1" t="s">
        <v>380</v>
      </c>
      <c r="R30" s="1" t="s">
        <v>385</v>
      </c>
      <c r="S30" s="1" t="s">
        <v>385</v>
      </c>
    </row>
    <row r="31" spans="1:19" ht="17.45" customHeight="1">
      <c r="A31" s="2"/>
      <c r="B31" s="1" t="s">
        <v>386</v>
      </c>
      <c r="C31" s="10">
        <v>7</v>
      </c>
      <c r="D31" s="10">
        <v>1</v>
      </c>
      <c r="E31" s="10">
        <f t="shared" si="0"/>
        <v>8</v>
      </c>
      <c r="F31" s="10">
        <v>0</v>
      </c>
      <c r="G31" s="10">
        <v>0</v>
      </c>
      <c r="H31" s="10">
        <v>8</v>
      </c>
      <c r="I31" s="10">
        <v>0</v>
      </c>
      <c r="J31" s="10">
        <f t="shared" si="1"/>
        <v>8</v>
      </c>
      <c r="K31" s="10">
        <v>0</v>
      </c>
      <c r="L31" s="10">
        <v>0</v>
      </c>
      <c r="M31" s="10">
        <v>0</v>
      </c>
      <c r="N31" s="10">
        <v>8</v>
      </c>
      <c r="O31" s="10">
        <f t="shared" si="2"/>
        <v>8</v>
      </c>
      <c r="P31" s="1" t="s">
        <v>379</v>
      </c>
      <c r="Q31" s="1" t="s">
        <v>380</v>
      </c>
      <c r="R31" s="1" t="s">
        <v>387</v>
      </c>
      <c r="S31" s="1" t="s">
        <v>387</v>
      </c>
    </row>
    <row r="32" spans="1:19" ht="17.45" customHeight="1">
      <c r="A32" s="2"/>
      <c r="B32" s="1" t="s">
        <v>336</v>
      </c>
      <c r="C32" s="10">
        <v>3</v>
      </c>
      <c r="D32" s="10">
        <v>12</v>
      </c>
      <c r="E32" s="10">
        <f t="shared" si="0"/>
        <v>15</v>
      </c>
      <c r="F32" s="10">
        <v>0</v>
      </c>
      <c r="G32" s="10">
        <v>0</v>
      </c>
      <c r="H32" s="10">
        <v>15</v>
      </c>
      <c r="I32" s="10">
        <v>0</v>
      </c>
      <c r="J32" s="10">
        <f t="shared" si="1"/>
        <v>15</v>
      </c>
      <c r="K32" s="10">
        <v>0</v>
      </c>
      <c r="L32" s="10">
        <v>0</v>
      </c>
      <c r="M32" s="10">
        <v>0</v>
      </c>
      <c r="N32" s="10">
        <v>15</v>
      </c>
      <c r="O32" s="10">
        <f t="shared" si="2"/>
        <v>15</v>
      </c>
      <c r="P32" s="1" t="s">
        <v>379</v>
      </c>
      <c r="Q32" s="1" t="s">
        <v>380</v>
      </c>
      <c r="R32" s="1" t="s">
        <v>388</v>
      </c>
      <c r="S32" s="1" t="s">
        <v>388</v>
      </c>
    </row>
    <row r="33" spans="2:19" ht="17.45" customHeight="1">
      <c r="B33" s="1" t="s">
        <v>389</v>
      </c>
      <c r="C33" s="10">
        <v>2</v>
      </c>
      <c r="D33" s="10">
        <v>60</v>
      </c>
      <c r="E33" s="10">
        <f t="shared" si="0"/>
        <v>62</v>
      </c>
      <c r="F33" s="10">
        <v>0</v>
      </c>
      <c r="G33" s="10">
        <v>0</v>
      </c>
      <c r="H33" s="10">
        <v>62</v>
      </c>
      <c r="I33" s="10">
        <v>0</v>
      </c>
      <c r="J33" s="10">
        <f t="shared" si="1"/>
        <v>62</v>
      </c>
      <c r="K33" s="10">
        <v>0</v>
      </c>
      <c r="L33" s="10">
        <v>0</v>
      </c>
      <c r="M33" s="10">
        <v>0</v>
      </c>
      <c r="N33" s="10">
        <v>62</v>
      </c>
      <c r="O33" s="10">
        <f t="shared" si="2"/>
        <v>62</v>
      </c>
      <c r="P33" s="1" t="s">
        <v>227</v>
      </c>
      <c r="Q33" s="1" t="s">
        <v>57</v>
      </c>
      <c r="R33" s="1" t="s">
        <v>390</v>
      </c>
      <c r="S33" s="1" t="s">
        <v>390</v>
      </c>
    </row>
    <row r="34" spans="2:19" ht="17.45" customHeight="1">
      <c r="B34" s="1" t="s">
        <v>391</v>
      </c>
      <c r="C34" s="10">
        <v>2</v>
      </c>
      <c r="D34" s="10">
        <v>13</v>
      </c>
      <c r="E34" s="10">
        <f t="shared" si="0"/>
        <v>15</v>
      </c>
      <c r="F34" s="10">
        <v>0</v>
      </c>
      <c r="G34" s="10">
        <v>0</v>
      </c>
      <c r="H34" s="10">
        <v>15</v>
      </c>
      <c r="I34" s="10">
        <v>0</v>
      </c>
      <c r="J34" s="10">
        <f t="shared" si="1"/>
        <v>15</v>
      </c>
      <c r="K34" s="10">
        <v>0</v>
      </c>
      <c r="L34" s="10">
        <v>0</v>
      </c>
      <c r="M34" s="10">
        <v>0</v>
      </c>
      <c r="N34" s="10">
        <v>15</v>
      </c>
      <c r="O34" s="10">
        <f t="shared" si="2"/>
        <v>15</v>
      </c>
      <c r="P34" s="1" t="s">
        <v>227</v>
      </c>
      <c r="Q34" s="1" t="s">
        <v>232</v>
      </c>
      <c r="R34" s="1" t="s">
        <v>392</v>
      </c>
      <c r="S34" s="1" t="s">
        <v>392</v>
      </c>
    </row>
    <row r="35" spans="2:19" ht="17.45" customHeight="1">
      <c r="B35" s="1" t="s">
        <v>393</v>
      </c>
      <c r="C35" s="10">
        <v>65</v>
      </c>
      <c r="D35" s="10">
        <v>85</v>
      </c>
      <c r="E35" s="10">
        <f t="shared" si="0"/>
        <v>150</v>
      </c>
      <c r="F35" s="10">
        <v>0</v>
      </c>
      <c r="G35" s="10">
        <v>0</v>
      </c>
      <c r="H35" s="10">
        <v>150</v>
      </c>
      <c r="I35" s="10">
        <v>0</v>
      </c>
      <c r="J35" s="10">
        <f t="shared" si="1"/>
        <v>150</v>
      </c>
      <c r="K35" s="10">
        <v>0</v>
      </c>
      <c r="L35" s="10">
        <v>0</v>
      </c>
      <c r="M35" s="10">
        <v>0</v>
      </c>
      <c r="N35" s="10">
        <v>150</v>
      </c>
      <c r="O35" s="10">
        <f t="shared" si="2"/>
        <v>150</v>
      </c>
      <c r="P35" s="1" t="s">
        <v>227</v>
      </c>
      <c r="Q35" s="1" t="s">
        <v>232</v>
      </c>
      <c r="R35" s="1" t="s">
        <v>394</v>
      </c>
      <c r="S35" s="1" t="s">
        <v>394</v>
      </c>
    </row>
    <row r="36" spans="2:19" ht="17.45" customHeight="1">
      <c r="B36" s="1" t="s">
        <v>395</v>
      </c>
      <c r="C36" s="10">
        <v>10</v>
      </c>
      <c r="D36" s="10">
        <v>10</v>
      </c>
      <c r="E36" s="10">
        <f t="shared" si="0"/>
        <v>20</v>
      </c>
      <c r="F36" s="10">
        <v>0</v>
      </c>
      <c r="G36" s="10">
        <v>20</v>
      </c>
      <c r="H36" s="10">
        <v>0</v>
      </c>
      <c r="I36" s="10">
        <v>0</v>
      </c>
      <c r="J36" s="10">
        <f t="shared" si="1"/>
        <v>20</v>
      </c>
      <c r="K36" s="10">
        <v>0</v>
      </c>
      <c r="L36" s="10">
        <v>0</v>
      </c>
      <c r="M36" s="10">
        <v>0</v>
      </c>
      <c r="N36" s="10">
        <v>20</v>
      </c>
      <c r="O36" s="10">
        <f t="shared" si="2"/>
        <v>20</v>
      </c>
      <c r="P36" s="1" t="s">
        <v>227</v>
      </c>
      <c r="Q36" s="1" t="s">
        <v>232</v>
      </c>
      <c r="R36" s="1" t="s">
        <v>237</v>
      </c>
      <c r="S36" s="1" t="s">
        <v>237</v>
      </c>
    </row>
    <row r="37" spans="2:19" ht="17.45" customHeight="1">
      <c r="B37" s="1" t="s">
        <v>396</v>
      </c>
      <c r="C37" s="10">
        <v>2</v>
      </c>
      <c r="D37" s="10">
        <v>13</v>
      </c>
      <c r="E37" s="10">
        <f t="shared" si="0"/>
        <v>15</v>
      </c>
      <c r="F37" s="10">
        <v>0</v>
      </c>
      <c r="G37" s="10">
        <v>0</v>
      </c>
      <c r="H37" s="10">
        <v>15</v>
      </c>
      <c r="I37" s="10">
        <v>0</v>
      </c>
      <c r="J37" s="10">
        <f t="shared" si="1"/>
        <v>15</v>
      </c>
      <c r="K37" s="10">
        <v>0</v>
      </c>
      <c r="L37" s="10">
        <v>0</v>
      </c>
      <c r="M37" s="10">
        <v>0</v>
      </c>
      <c r="N37" s="10">
        <v>15</v>
      </c>
      <c r="O37" s="10">
        <f t="shared" si="2"/>
        <v>15</v>
      </c>
      <c r="P37" s="1" t="s">
        <v>227</v>
      </c>
      <c r="Q37" s="1" t="s">
        <v>232</v>
      </c>
      <c r="R37" s="1" t="s">
        <v>397</v>
      </c>
      <c r="S37" s="1" t="s">
        <v>397</v>
      </c>
    </row>
    <row r="38" spans="2:19" ht="17.45" customHeight="1">
      <c r="B38" s="1" t="s">
        <v>393</v>
      </c>
      <c r="C38" s="10">
        <v>15</v>
      </c>
      <c r="D38" s="10">
        <v>20</v>
      </c>
      <c r="E38" s="10">
        <f t="shared" si="0"/>
        <v>35</v>
      </c>
      <c r="F38" s="10">
        <v>0</v>
      </c>
      <c r="G38" s="10">
        <v>35</v>
      </c>
      <c r="H38" s="10">
        <v>0</v>
      </c>
      <c r="I38" s="10">
        <v>0</v>
      </c>
      <c r="J38" s="10">
        <f t="shared" si="1"/>
        <v>35</v>
      </c>
      <c r="K38" s="10">
        <v>0</v>
      </c>
      <c r="L38" s="10">
        <v>0</v>
      </c>
      <c r="M38" s="10">
        <v>0</v>
      </c>
      <c r="N38" s="10">
        <v>35</v>
      </c>
      <c r="O38" s="10">
        <f t="shared" si="2"/>
        <v>35</v>
      </c>
      <c r="P38" s="1" t="s">
        <v>227</v>
      </c>
      <c r="Q38" s="1" t="s">
        <v>57</v>
      </c>
      <c r="R38" s="1" t="s">
        <v>398</v>
      </c>
      <c r="S38" s="1" t="s">
        <v>398</v>
      </c>
    </row>
    <row r="39" spans="2:19" ht="17.45" customHeight="1">
      <c r="B39" s="1" t="s">
        <v>389</v>
      </c>
      <c r="C39" s="10">
        <v>0</v>
      </c>
      <c r="D39" s="10">
        <v>20</v>
      </c>
      <c r="E39" s="10">
        <f t="shared" si="0"/>
        <v>20</v>
      </c>
      <c r="F39" s="10">
        <v>0</v>
      </c>
      <c r="G39" s="10">
        <v>0</v>
      </c>
      <c r="H39" s="10">
        <v>20</v>
      </c>
      <c r="I39" s="10">
        <v>0</v>
      </c>
      <c r="J39" s="10">
        <f t="shared" si="1"/>
        <v>20</v>
      </c>
      <c r="K39" s="10">
        <v>20</v>
      </c>
      <c r="L39" s="10">
        <v>0</v>
      </c>
      <c r="M39" s="10">
        <v>0</v>
      </c>
      <c r="N39" s="10">
        <v>0</v>
      </c>
      <c r="O39" s="10">
        <f t="shared" si="2"/>
        <v>20</v>
      </c>
      <c r="P39" s="1" t="s">
        <v>227</v>
      </c>
      <c r="Q39" s="1" t="s">
        <v>399</v>
      </c>
      <c r="R39" s="1" t="s">
        <v>400</v>
      </c>
      <c r="S39" s="1" t="s">
        <v>400</v>
      </c>
    </row>
    <row r="40" spans="2:19" ht="17.45" customHeight="1">
      <c r="B40" s="1" t="s">
        <v>348</v>
      </c>
      <c r="C40" s="10">
        <v>7</v>
      </c>
      <c r="D40" s="10">
        <v>65</v>
      </c>
      <c r="E40" s="10">
        <f t="shared" si="0"/>
        <v>72</v>
      </c>
      <c r="F40" s="10">
        <v>0</v>
      </c>
      <c r="G40" s="10">
        <v>0</v>
      </c>
      <c r="H40" s="10">
        <v>72</v>
      </c>
      <c r="I40" s="10">
        <v>0</v>
      </c>
      <c r="J40" s="10">
        <f t="shared" si="1"/>
        <v>72</v>
      </c>
      <c r="K40" s="10">
        <v>0</v>
      </c>
      <c r="L40" s="10">
        <v>0</v>
      </c>
      <c r="M40" s="10">
        <v>0</v>
      </c>
      <c r="N40" s="10">
        <v>72</v>
      </c>
      <c r="O40" s="10">
        <f t="shared" si="2"/>
        <v>72</v>
      </c>
      <c r="P40" s="1" t="s">
        <v>227</v>
      </c>
      <c r="Q40" s="1" t="s">
        <v>57</v>
      </c>
      <c r="R40" s="1" t="s">
        <v>401</v>
      </c>
      <c r="S40" s="1" t="s">
        <v>401</v>
      </c>
    </row>
    <row r="41" spans="2:19" ht="17.45" customHeight="1">
      <c r="B41" s="1" t="s">
        <v>402</v>
      </c>
      <c r="C41" s="10">
        <v>63</v>
      </c>
      <c r="D41" s="10">
        <v>32</v>
      </c>
      <c r="E41" s="10">
        <f t="shared" si="0"/>
        <v>95</v>
      </c>
      <c r="F41" s="10">
        <v>0</v>
      </c>
      <c r="G41" s="10">
        <v>0</v>
      </c>
      <c r="H41" s="10">
        <v>95</v>
      </c>
      <c r="I41" s="10">
        <v>0</v>
      </c>
      <c r="J41" s="10">
        <f t="shared" si="1"/>
        <v>95</v>
      </c>
      <c r="K41" s="10">
        <v>0</v>
      </c>
      <c r="L41" s="10">
        <v>0</v>
      </c>
      <c r="M41" s="10">
        <v>0</v>
      </c>
      <c r="N41" s="10">
        <v>95</v>
      </c>
      <c r="O41" s="10">
        <f t="shared" si="2"/>
        <v>95</v>
      </c>
      <c r="P41" s="1" t="s">
        <v>403</v>
      </c>
      <c r="Q41" s="1" t="s">
        <v>404</v>
      </c>
      <c r="R41" s="1" t="s">
        <v>405</v>
      </c>
      <c r="S41" s="1" t="s">
        <v>405</v>
      </c>
    </row>
    <row r="42" spans="2:19" ht="17.45" customHeight="1">
      <c r="B42" s="1" t="s">
        <v>402</v>
      </c>
      <c r="C42" s="10">
        <v>11</v>
      </c>
      <c r="D42" s="10">
        <v>6</v>
      </c>
      <c r="E42" s="10">
        <f t="shared" si="0"/>
        <v>17</v>
      </c>
      <c r="F42" s="10">
        <v>0</v>
      </c>
      <c r="G42" s="10">
        <v>0</v>
      </c>
      <c r="H42" s="10">
        <v>17</v>
      </c>
      <c r="I42" s="10">
        <v>0</v>
      </c>
      <c r="J42" s="10">
        <f t="shared" si="1"/>
        <v>17</v>
      </c>
      <c r="K42" s="10">
        <v>0</v>
      </c>
      <c r="L42" s="10">
        <v>0</v>
      </c>
      <c r="M42" s="10">
        <v>0</v>
      </c>
      <c r="N42" s="10">
        <v>17</v>
      </c>
      <c r="O42" s="10">
        <f t="shared" si="2"/>
        <v>17</v>
      </c>
      <c r="P42" s="1" t="s">
        <v>403</v>
      </c>
      <c r="Q42" s="1" t="s">
        <v>403</v>
      </c>
      <c r="R42" s="1" t="s">
        <v>406</v>
      </c>
      <c r="S42" s="1" t="s">
        <v>406</v>
      </c>
    </row>
    <row r="43" spans="2:19" ht="17.45" customHeight="1">
      <c r="B43" s="1" t="s">
        <v>402</v>
      </c>
      <c r="C43" s="10">
        <v>51</v>
      </c>
      <c r="D43" s="10">
        <v>27</v>
      </c>
      <c r="E43" s="10">
        <f t="shared" si="0"/>
        <v>78</v>
      </c>
      <c r="F43" s="10">
        <v>0</v>
      </c>
      <c r="G43" s="10">
        <v>0</v>
      </c>
      <c r="H43" s="10">
        <v>78</v>
      </c>
      <c r="I43" s="10">
        <v>0</v>
      </c>
      <c r="J43" s="10">
        <f t="shared" si="1"/>
        <v>78</v>
      </c>
      <c r="K43" s="10">
        <v>78</v>
      </c>
      <c r="L43" s="10">
        <v>0</v>
      </c>
      <c r="M43" s="10">
        <v>0</v>
      </c>
      <c r="N43" s="10">
        <v>0</v>
      </c>
      <c r="O43" s="10">
        <f t="shared" si="2"/>
        <v>78</v>
      </c>
      <c r="P43" s="1" t="s">
        <v>403</v>
      </c>
      <c r="Q43" s="1" t="s">
        <v>407</v>
      </c>
      <c r="R43" s="1" t="s">
        <v>405</v>
      </c>
      <c r="S43" s="1" t="s">
        <v>405</v>
      </c>
    </row>
    <row r="44" spans="2:19" ht="17.45" customHeight="1">
      <c r="B44" s="1" t="s">
        <v>402</v>
      </c>
      <c r="C44" s="10">
        <v>33</v>
      </c>
      <c r="D44" s="10">
        <v>21</v>
      </c>
      <c r="E44" s="10">
        <f t="shared" si="0"/>
        <v>54</v>
      </c>
      <c r="F44" s="10">
        <v>0</v>
      </c>
      <c r="G44" s="10">
        <v>0</v>
      </c>
      <c r="H44" s="10">
        <v>54</v>
      </c>
      <c r="I44" s="10">
        <v>0</v>
      </c>
      <c r="J44" s="10">
        <f t="shared" si="1"/>
        <v>54</v>
      </c>
      <c r="K44" s="10">
        <v>0</v>
      </c>
      <c r="L44" s="10">
        <v>54</v>
      </c>
      <c r="M44" s="10">
        <v>0</v>
      </c>
      <c r="N44" s="10">
        <v>0</v>
      </c>
      <c r="O44" s="10">
        <f t="shared" si="2"/>
        <v>54</v>
      </c>
      <c r="P44" s="1" t="s">
        <v>403</v>
      </c>
      <c r="Q44" s="1" t="s">
        <v>403</v>
      </c>
      <c r="R44" s="1" t="s">
        <v>405</v>
      </c>
      <c r="S44" s="1" t="s">
        <v>405</v>
      </c>
    </row>
    <row r="45" spans="2:19" ht="17.45" customHeight="1">
      <c r="B45" s="1" t="s">
        <v>402</v>
      </c>
      <c r="C45" s="10">
        <v>10</v>
      </c>
      <c r="D45" s="10">
        <v>16</v>
      </c>
      <c r="E45" s="10">
        <f t="shared" si="0"/>
        <v>26</v>
      </c>
      <c r="F45" s="10">
        <v>0</v>
      </c>
      <c r="G45" s="10">
        <v>26</v>
      </c>
      <c r="H45" s="10">
        <v>0</v>
      </c>
      <c r="I45" s="10">
        <v>0</v>
      </c>
      <c r="J45" s="10">
        <f t="shared" si="1"/>
        <v>26</v>
      </c>
      <c r="K45" s="10">
        <v>0</v>
      </c>
      <c r="L45" s="10">
        <v>0</v>
      </c>
      <c r="M45" s="10">
        <v>0</v>
      </c>
      <c r="N45" s="10">
        <v>26</v>
      </c>
      <c r="O45" s="10">
        <f t="shared" si="2"/>
        <v>26</v>
      </c>
      <c r="P45" s="1" t="s">
        <v>403</v>
      </c>
      <c r="Q45" s="1" t="s">
        <v>403</v>
      </c>
      <c r="R45" s="1" t="s">
        <v>408</v>
      </c>
      <c r="S45" s="1" t="s">
        <v>408</v>
      </c>
    </row>
    <row r="46" spans="2:19" ht="17.45" customHeight="1">
      <c r="B46" s="1" t="s">
        <v>402</v>
      </c>
      <c r="C46" s="10">
        <v>43</v>
      </c>
      <c r="D46" s="10">
        <v>29</v>
      </c>
      <c r="E46" s="10">
        <f t="shared" si="0"/>
        <v>72</v>
      </c>
      <c r="F46" s="10">
        <v>0</v>
      </c>
      <c r="G46" s="10">
        <v>0</v>
      </c>
      <c r="H46" s="10">
        <v>72</v>
      </c>
      <c r="I46" s="10">
        <v>0</v>
      </c>
      <c r="J46" s="10">
        <f t="shared" si="1"/>
        <v>72</v>
      </c>
      <c r="K46" s="10">
        <v>72</v>
      </c>
      <c r="L46" s="10">
        <v>0</v>
      </c>
      <c r="M46" s="10">
        <v>0</v>
      </c>
      <c r="N46" s="10">
        <v>0</v>
      </c>
      <c r="O46" s="10">
        <f t="shared" si="2"/>
        <v>72</v>
      </c>
      <c r="P46" s="1" t="s">
        <v>403</v>
      </c>
      <c r="Q46" s="1" t="s">
        <v>409</v>
      </c>
      <c r="R46" s="1" t="s">
        <v>405</v>
      </c>
      <c r="S46" s="1" t="s">
        <v>405</v>
      </c>
    </row>
    <row r="47" spans="2:19" ht="17.45" customHeight="1">
      <c r="B47" s="1" t="s">
        <v>410</v>
      </c>
      <c r="C47" s="10">
        <v>30</v>
      </c>
      <c r="D47" s="10">
        <v>20</v>
      </c>
      <c r="E47" s="10">
        <f t="shared" si="0"/>
        <v>50</v>
      </c>
      <c r="F47" s="10">
        <v>0</v>
      </c>
      <c r="G47" s="10">
        <v>0</v>
      </c>
      <c r="H47" s="10">
        <v>50</v>
      </c>
      <c r="I47" s="10">
        <v>0</v>
      </c>
      <c r="J47" s="10">
        <f t="shared" si="1"/>
        <v>50</v>
      </c>
      <c r="K47" s="10">
        <v>0</v>
      </c>
      <c r="L47" s="10">
        <v>0</v>
      </c>
      <c r="M47" s="10">
        <v>0</v>
      </c>
      <c r="N47" s="10">
        <v>50</v>
      </c>
      <c r="O47" s="10">
        <f t="shared" si="2"/>
        <v>50</v>
      </c>
      <c r="P47" s="1" t="s">
        <v>24</v>
      </c>
      <c r="Q47" s="1" t="s">
        <v>411</v>
      </c>
      <c r="R47" s="1" t="s">
        <v>405</v>
      </c>
      <c r="S47" s="1" t="s">
        <v>405</v>
      </c>
    </row>
    <row r="48" spans="2:19" ht="17.45" customHeight="1">
      <c r="B48" s="1" t="s">
        <v>412</v>
      </c>
      <c r="C48" s="10">
        <v>35</v>
      </c>
      <c r="D48" s="10">
        <v>20</v>
      </c>
      <c r="E48" s="10">
        <f t="shared" si="0"/>
        <v>55</v>
      </c>
      <c r="F48" s="10">
        <v>0</v>
      </c>
      <c r="G48" s="10">
        <v>0</v>
      </c>
      <c r="H48" s="10">
        <v>55</v>
      </c>
      <c r="I48" s="10">
        <v>0</v>
      </c>
      <c r="J48" s="10">
        <f t="shared" si="1"/>
        <v>55</v>
      </c>
      <c r="K48" s="10">
        <v>0</v>
      </c>
      <c r="L48" s="10">
        <v>55</v>
      </c>
      <c r="M48" s="10">
        <v>0</v>
      </c>
      <c r="N48" s="10">
        <v>0</v>
      </c>
      <c r="O48" s="10">
        <f t="shared" si="2"/>
        <v>55</v>
      </c>
      <c r="P48" s="1" t="s">
        <v>24</v>
      </c>
      <c r="Q48" s="1" t="s">
        <v>413</v>
      </c>
      <c r="R48" s="1" t="s">
        <v>405</v>
      </c>
      <c r="S48" s="1" t="s">
        <v>405</v>
      </c>
    </row>
    <row r="49" spans="2:19" ht="17.45" customHeight="1">
      <c r="B49" s="1" t="s">
        <v>414</v>
      </c>
      <c r="C49" s="10">
        <v>3</v>
      </c>
      <c r="D49" s="10">
        <v>12</v>
      </c>
      <c r="E49" s="10">
        <f t="shared" si="0"/>
        <v>15</v>
      </c>
      <c r="F49" s="10">
        <v>0</v>
      </c>
      <c r="G49" s="10">
        <v>0</v>
      </c>
      <c r="H49" s="10">
        <v>15</v>
      </c>
      <c r="I49" s="10">
        <v>0</v>
      </c>
      <c r="J49" s="10">
        <f t="shared" si="1"/>
        <v>15</v>
      </c>
      <c r="K49" s="10">
        <v>0</v>
      </c>
      <c r="L49" s="10">
        <v>15</v>
      </c>
      <c r="M49" s="10">
        <v>0</v>
      </c>
      <c r="N49" s="10">
        <v>0</v>
      </c>
      <c r="O49" s="10">
        <f t="shared" si="2"/>
        <v>15</v>
      </c>
      <c r="P49" s="1" t="s">
        <v>24</v>
      </c>
      <c r="Q49" s="1" t="s">
        <v>413</v>
      </c>
      <c r="R49" s="1" t="s">
        <v>415</v>
      </c>
      <c r="S49" s="1" t="s">
        <v>415</v>
      </c>
    </row>
    <row r="50" spans="2:19" ht="17.45" customHeight="1">
      <c r="B50" s="1" t="s">
        <v>410</v>
      </c>
      <c r="C50" s="10">
        <v>50</v>
      </c>
      <c r="D50" s="10">
        <v>35</v>
      </c>
      <c r="E50" s="10">
        <f t="shared" si="0"/>
        <v>85</v>
      </c>
      <c r="F50" s="10">
        <v>0</v>
      </c>
      <c r="G50" s="10">
        <v>0</v>
      </c>
      <c r="H50" s="10">
        <v>85</v>
      </c>
      <c r="I50" s="10">
        <v>0</v>
      </c>
      <c r="J50" s="10">
        <f t="shared" si="1"/>
        <v>85</v>
      </c>
      <c r="K50" s="10">
        <v>0</v>
      </c>
      <c r="L50" s="10">
        <v>0</v>
      </c>
      <c r="M50" s="10">
        <v>0</v>
      </c>
      <c r="N50" s="10">
        <v>85</v>
      </c>
      <c r="O50" s="10">
        <f t="shared" si="2"/>
        <v>85</v>
      </c>
      <c r="P50" s="1" t="s">
        <v>24</v>
      </c>
      <c r="Q50" s="1" t="s">
        <v>241</v>
      </c>
      <c r="R50" s="1" t="s">
        <v>416</v>
      </c>
      <c r="S50" s="1" t="s">
        <v>416</v>
      </c>
    </row>
    <row r="51" spans="2:19" ht="17.45" customHeight="1">
      <c r="B51" s="1" t="s">
        <v>366</v>
      </c>
      <c r="C51" s="10">
        <v>2</v>
      </c>
      <c r="D51" s="10">
        <v>7</v>
      </c>
      <c r="E51" s="10">
        <f t="shared" si="0"/>
        <v>9</v>
      </c>
      <c r="F51" s="10">
        <v>0</v>
      </c>
      <c r="G51" s="10">
        <v>0</v>
      </c>
      <c r="H51" s="10">
        <v>9</v>
      </c>
      <c r="I51" s="10">
        <v>0</v>
      </c>
      <c r="J51" s="10">
        <f t="shared" si="1"/>
        <v>9</v>
      </c>
      <c r="K51" s="10">
        <v>0</v>
      </c>
      <c r="L51" s="10">
        <v>0</v>
      </c>
      <c r="M51" s="10">
        <v>0</v>
      </c>
      <c r="N51" s="10">
        <v>9</v>
      </c>
      <c r="O51" s="10">
        <f t="shared" si="2"/>
        <v>9</v>
      </c>
      <c r="P51" s="1" t="s">
        <v>24</v>
      </c>
      <c r="Q51" s="1" t="s">
        <v>176</v>
      </c>
      <c r="R51" s="1" t="s">
        <v>417</v>
      </c>
      <c r="S51" s="1" t="s">
        <v>417</v>
      </c>
    </row>
    <row r="52" spans="2:19" ht="17.45" customHeight="1">
      <c r="B52" s="1" t="s">
        <v>414</v>
      </c>
      <c r="C52" s="10">
        <v>5</v>
      </c>
      <c r="D52" s="10">
        <v>25</v>
      </c>
      <c r="E52" s="10">
        <f t="shared" si="0"/>
        <v>30</v>
      </c>
      <c r="F52" s="10">
        <v>0</v>
      </c>
      <c r="G52" s="10">
        <v>0</v>
      </c>
      <c r="H52" s="10">
        <v>30</v>
      </c>
      <c r="I52" s="10">
        <v>0</v>
      </c>
      <c r="J52" s="10">
        <f t="shared" si="1"/>
        <v>30</v>
      </c>
      <c r="K52" s="10">
        <v>0</v>
      </c>
      <c r="L52" s="10">
        <v>0</v>
      </c>
      <c r="M52" s="10">
        <v>0</v>
      </c>
      <c r="N52" s="10">
        <v>30</v>
      </c>
      <c r="O52" s="10">
        <f t="shared" si="2"/>
        <v>30</v>
      </c>
      <c r="P52" s="1" t="s">
        <v>24</v>
      </c>
      <c r="Q52" s="1" t="s">
        <v>176</v>
      </c>
      <c r="R52" s="1" t="s">
        <v>418</v>
      </c>
      <c r="S52" s="1" t="s">
        <v>418</v>
      </c>
    </row>
    <row r="53" spans="2:19" ht="17.45" customHeight="1">
      <c r="B53" s="1" t="s">
        <v>419</v>
      </c>
      <c r="C53" s="10">
        <v>2</v>
      </c>
      <c r="D53" s="10">
        <v>10</v>
      </c>
      <c r="E53" s="10">
        <f t="shared" si="0"/>
        <v>12</v>
      </c>
      <c r="F53" s="10">
        <v>0</v>
      </c>
      <c r="G53" s="10">
        <v>0</v>
      </c>
      <c r="H53" s="10">
        <v>12</v>
      </c>
      <c r="I53" s="10">
        <v>0</v>
      </c>
      <c r="J53" s="10">
        <f t="shared" si="1"/>
        <v>12</v>
      </c>
      <c r="K53" s="10">
        <v>0</v>
      </c>
      <c r="L53" s="10">
        <v>0</v>
      </c>
      <c r="M53" s="10">
        <v>0</v>
      </c>
      <c r="N53" s="10">
        <v>12</v>
      </c>
      <c r="O53" s="10">
        <f t="shared" si="2"/>
        <v>12</v>
      </c>
      <c r="P53" s="1" t="s">
        <v>420</v>
      </c>
      <c r="Q53" s="1" t="s">
        <v>356</v>
      </c>
      <c r="R53" s="1" t="s">
        <v>421</v>
      </c>
      <c r="S53" s="1" t="s">
        <v>421</v>
      </c>
    </row>
    <row r="54" spans="2:19" ht="17.45" customHeight="1">
      <c r="B54" s="1" t="s">
        <v>422</v>
      </c>
      <c r="C54" s="10">
        <v>13</v>
      </c>
      <c r="D54" s="10">
        <v>8</v>
      </c>
      <c r="E54" s="10">
        <f t="shared" si="0"/>
        <v>21</v>
      </c>
      <c r="F54" s="10">
        <v>0</v>
      </c>
      <c r="G54" s="10">
        <v>0</v>
      </c>
      <c r="H54" s="10">
        <v>21</v>
      </c>
      <c r="I54" s="10">
        <v>0</v>
      </c>
      <c r="J54" s="10">
        <f t="shared" si="1"/>
        <v>21</v>
      </c>
      <c r="K54" s="10">
        <v>0</v>
      </c>
      <c r="L54" s="10">
        <v>0</v>
      </c>
      <c r="M54" s="10">
        <v>0</v>
      </c>
      <c r="N54" s="10">
        <v>21</v>
      </c>
      <c r="O54" s="10">
        <f t="shared" si="2"/>
        <v>21</v>
      </c>
      <c r="P54" s="1" t="s">
        <v>420</v>
      </c>
      <c r="Q54" s="1" t="s">
        <v>356</v>
      </c>
      <c r="R54" s="1" t="s">
        <v>423</v>
      </c>
      <c r="S54" s="1" t="s">
        <v>423</v>
      </c>
    </row>
    <row r="55" spans="2:19" ht="17.45" customHeight="1">
      <c r="B55" s="1" t="s">
        <v>348</v>
      </c>
      <c r="C55" s="10">
        <v>10</v>
      </c>
      <c r="D55" s="10">
        <v>4</v>
      </c>
      <c r="E55" s="10">
        <f t="shared" si="0"/>
        <v>14</v>
      </c>
      <c r="F55" s="10">
        <v>0</v>
      </c>
      <c r="G55" s="10">
        <v>0</v>
      </c>
      <c r="H55" s="10">
        <v>14</v>
      </c>
      <c r="I55" s="10">
        <v>0</v>
      </c>
      <c r="J55" s="10">
        <f t="shared" si="1"/>
        <v>14</v>
      </c>
      <c r="K55" s="10">
        <v>0</v>
      </c>
      <c r="L55" s="10">
        <v>0</v>
      </c>
      <c r="M55" s="10">
        <v>0</v>
      </c>
      <c r="N55" s="10">
        <v>14</v>
      </c>
      <c r="O55" s="10">
        <f t="shared" si="2"/>
        <v>14</v>
      </c>
      <c r="P55" s="1" t="s">
        <v>420</v>
      </c>
      <c r="Q55" s="1" t="s">
        <v>356</v>
      </c>
      <c r="R55" s="1" t="s">
        <v>424</v>
      </c>
      <c r="S55" s="1" t="s">
        <v>424</v>
      </c>
    </row>
    <row r="56" spans="2:19" ht="17.45" customHeight="1">
      <c r="B56" s="1" t="s">
        <v>425</v>
      </c>
      <c r="C56" s="10">
        <v>6</v>
      </c>
      <c r="D56" s="10">
        <v>10</v>
      </c>
      <c r="E56" s="10">
        <f t="shared" si="0"/>
        <v>16</v>
      </c>
      <c r="F56" s="10">
        <v>0</v>
      </c>
      <c r="G56" s="10">
        <v>0</v>
      </c>
      <c r="H56" s="10">
        <v>16</v>
      </c>
      <c r="I56" s="10">
        <v>0</v>
      </c>
      <c r="J56" s="10">
        <f t="shared" si="1"/>
        <v>16</v>
      </c>
      <c r="K56" s="10">
        <v>0</v>
      </c>
      <c r="L56" s="10">
        <v>0</v>
      </c>
      <c r="M56" s="10">
        <v>0</v>
      </c>
      <c r="N56" s="10">
        <v>16</v>
      </c>
      <c r="O56" s="10">
        <f t="shared" si="2"/>
        <v>16</v>
      </c>
      <c r="P56" s="1" t="s">
        <v>420</v>
      </c>
      <c r="Q56" s="1" t="s">
        <v>426</v>
      </c>
      <c r="R56" s="1" t="s">
        <v>423</v>
      </c>
      <c r="S56" s="1" t="s">
        <v>423</v>
      </c>
    </row>
    <row r="57" spans="2:19" ht="17.45" customHeight="1">
      <c r="B57" s="1" t="s">
        <v>427</v>
      </c>
      <c r="C57" s="10">
        <v>0</v>
      </c>
      <c r="D57" s="10">
        <v>7</v>
      </c>
      <c r="E57" s="10">
        <f t="shared" si="0"/>
        <v>7</v>
      </c>
      <c r="F57" s="10">
        <v>0</v>
      </c>
      <c r="G57" s="10">
        <v>0</v>
      </c>
      <c r="H57" s="10">
        <v>7</v>
      </c>
      <c r="I57" s="10">
        <v>0</v>
      </c>
      <c r="J57" s="10">
        <f t="shared" si="1"/>
        <v>7</v>
      </c>
      <c r="K57" s="10">
        <v>0</v>
      </c>
      <c r="L57" s="10">
        <v>0</v>
      </c>
      <c r="M57" s="10">
        <v>0</v>
      </c>
      <c r="N57" s="10">
        <v>7</v>
      </c>
      <c r="O57" s="10">
        <f t="shared" si="2"/>
        <v>7</v>
      </c>
      <c r="P57" s="1" t="s">
        <v>420</v>
      </c>
      <c r="Q57" s="1" t="s">
        <v>426</v>
      </c>
      <c r="R57" s="1" t="s">
        <v>428</v>
      </c>
      <c r="S57" s="1" t="s">
        <v>428</v>
      </c>
    </row>
    <row r="58" spans="2:19" ht="17.45" customHeight="1">
      <c r="B58" s="1" t="s">
        <v>348</v>
      </c>
      <c r="C58" s="10">
        <v>2</v>
      </c>
      <c r="D58" s="10">
        <v>6</v>
      </c>
      <c r="E58" s="10">
        <f t="shared" si="0"/>
        <v>8</v>
      </c>
      <c r="F58" s="10">
        <v>0</v>
      </c>
      <c r="G58" s="10">
        <v>0</v>
      </c>
      <c r="H58" s="10">
        <v>8</v>
      </c>
      <c r="I58" s="10">
        <v>0</v>
      </c>
      <c r="J58" s="10">
        <f t="shared" si="1"/>
        <v>8</v>
      </c>
      <c r="K58" s="10">
        <v>0</v>
      </c>
      <c r="L58" s="10">
        <v>0</v>
      </c>
      <c r="M58" s="10">
        <v>0</v>
      </c>
      <c r="N58" s="10">
        <v>8</v>
      </c>
      <c r="O58" s="10">
        <f t="shared" si="2"/>
        <v>8</v>
      </c>
      <c r="P58" s="1" t="s">
        <v>420</v>
      </c>
      <c r="Q58" s="1" t="s">
        <v>426</v>
      </c>
      <c r="R58" s="1" t="s">
        <v>429</v>
      </c>
      <c r="S58" s="1" t="s">
        <v>429</v>
      </c>
    </row>
    <row r="59" spans="2:19" ht="17.45" customHeight="1">
      <c r="B59" s="1" t="s">
        <v>430</v>
      </c>
      <c r="C59" s="10">
        <v>5</v>
      </c>
      <c r="D59" s="10">
        <v>3</v>
      </c>
      <c r="E59" s="10">
        <f t="shared" si="0"/>
        <v>8</v>
      </c>
      <c r="F59" s="10">
        <v>0</v>
      </c>
      <c r="G59" s="10">
        <v>0</v>
      </c>
      <c r="H59" s="10">
        <v>8</v>
      </c>
      <c r="I59" s="10">
        <v>0</v>
      </c>
      <c r="J59" s="10">
        <f t="shared" si="1"/>
        <v>8</v>
      </c>
      <c r="K59" s="10">
        <v>0</v>
      </c>
      <c r="L59" s="10">
        <v>0</v>
      </c>
      <c r="M59" s="10">
        <v>0</v>
      </c>
      <c r="N59" s="10">
        <v>8</v>
      </c>
      <c r="O59" s="10">
        <f t="shared" si="2"/>
        <v>8</v>
      </c>
      <c r="P59" s="1" t="s">
        <v>420</v>
      </c>
      <c r="Q59" s="1" t="s">
        <v>426</v>
      </c>
      <c r="R59" s="1" t="s">
        <v>423</v>
      </c>
      <c r="S59" s="1" t="s">
        <v>423</v>
      </c>
    </row>
    <row r="60" spans="2:19" ht="17.45" customHeight="1">
      <c r="B60" s="1" t="s">
        <v>342</v>
      </c>
      <c r="C60" s="10">
        <v>3</v>
      </c>
      <c r="D60" s="10">
        <v>7</v>
      </c>
      <c r="E60" s="10">
        <f t="shared" si="0"/>
        <v>10</v>
      </c>
      <c r="F60" s="10">
        <v>0</v>
      </c>
      <c r="G60" s="10">
        <v>0</v>
      </c>
      <c r="H60" s="10">
        <v>10</v>
      </c>
      <c r="I60" s="10">
        <v>0</v>
      </c>
      <c r="J60" s="10">
        <f t="shared" si="1"/>
        <v>10</v>
      </c>
      <c r="K60" s="10">
        <v>0</v>
      </c>
      <c r="L60" s="10">
        <v>0</v>
      </c>
      <c r="M60" s="10">
        <v>0</v>
      </c>
      <c r="N60" s="10">
        <v>10</v>
      </c>
      <c r="O60" s="10">
        <f t="shared" si="2"/>
        <v>10</v>
      </c>
      <c r="P60" s="1" t="s">
        <v>20</v>
      </c>
      <c r="Q60" s="1" t="s">
        <v>431</v>
      </c>
      <c r="R60" s="1" t="s">
        <v>344</v>
      </c>
      <c r="S60" s="1" t="s">
        <v>344</v>
      </c>
    </row>
    <row r="61" spans="2:19" ht="17.45" customHeight="1">
      <c r="B61" s="1" t="s">
        <v>432</v>
      </c>
      <c r="C61" s="10">
        <v>5</v>
      </c>
      <c r="D61" s="10">
        <v>7</v>
      </c>
      <c r="E61" s="10">
        <f t="shared" si="0"/>
        <v>12</v>
      </c>
      <c r="F61" s="10">
        <v>0</v>
      </c>
      <c r="G61" s="10">
        <v>0</v>
      </c>
      <c r="H61" s="10">
        <v>12</v>
      </c>
      <c r="I61" s="10">
        <v>0</v>
      </c>
      <c r="J61" s="10">
        <f t="shared" si="1"/>
        <v>12</v>
      </c>
      <c r="K61" s="10">
        <v>0</v>
      </c>
      <c r="L61" s="10">
        <v>0</v>
      </c>
      <c r="M61" s="10">
        <v>0</v>
      </c>
      <c r="N61" s="10">
        <v>12</v>
      </c>
      <c r="O61" s="10">
        <f t="shared" si="2"/>
        <v>12</v>
      </c>
      <c r="P61" s="1" t="s">
        <v>20</v>
      </c>
      <c r="Q61" s="1" t="s">
        <v>433</v>
      </c>
      <c r="R61" s="1" t="s">
        <v>434</v>
      </c>
      <c r="S61" s="1" t="s">
        <v>434</v>
      </c>
    </row>
    <row r="62" spans="2:19" ht="17.45" customHeight="1">
      <c r="B62" s="1" t="s">
        <v>435</v>
      </c>
      <c r="C62" s="10">
        <v>1</v>
      </c>
      <c r="D62" s="10">
        <v>6</v>
      </c>
      <c r="E62" s="10">
        <f t="shared" si="0"/>
        <v>7</v>
      </c>
      <c r="F62" s="10">
        <v>0</v>
      </c>
      <c r="G62" s="10">
        <v>0</v>
      </c>
      <c r="H62" s="10">
        <v>7</v>
      </c>
      <c r="I62" s="10">
        <v>0</v>
      </c>
      <c r="J62" s="10">
        <f t="shared" si="1"/>
        <v>7</v>
      </c>
      <c r="K62" s="10">
        <v>7</v>
      </c>
      <c r="L62" s="10">
        <v>0</v>
      </c>
      <c r="M62" s="10">
        <v>0</v>
      </c>
      <c r="N62" s="10">
        <v>0</v>
      </c>
      <c r="O62" s="10">
        <f t="shared" si="2"/>
        <v>7</v>
      </c>
      <c r="P62" s="1" t="s">
        <v>20</v>
      </c>
      <c r="Q62" s="1" t="s">
        <v>433</v>
      </c>
      <c r="R62" s="1" t="s">
        <v>344</v>
      </c>
      <c r="S62" s="1" t="s">
        <v>344</v>
      </c>
    </row>
    <row r="63" spans="2:19" ht="17.45" customHeight="1">
      <c r="B63" s="1" t="s">
        <v>348</v>
      </c>
      <c r="C63" s="10">
        <v>70</v>
      </c>
      <c r="D63" s="10">
        <v>80</v>
      </c>
      <c r="E63" s="10">
        <f t="shared" si="0"/>
        <v>150</v>
      </c>
      <c r="F63" s="10">
        <v>0</v>
      </c>
      <c r="G63" s="10">
        <v>0</v>
      </c>
      <c r="H63" s="10">
        <v>150</v>
      </c>
      <c r="I63" s="10">
        <v>0</v>
      </c>
      <c r="J63" s="10">
        <f t="shared" si="1"/>
        <v>150</v>
      </c>
      <c r="K63" s="10">
        <v>150</v>
      </c>
      <c r="L63" s="10">
        <v>0</v>
      </c>
      <c r="M63" s="10">
        <v>0</v>
      </c>
      <c r="N63" s="10">
        <v>0</v>
      </c>
      <c r="O63" s="10">
        <f t="shared" si="2"/>
        <v>150</v>
      </c>
      <c r="P63" s="1" t="s">
        <v>436</v>
      </c>
      <c r="Q63" s="1" t="s">
        <v>437</v>
      </c>
      <c r="R63" s="1" t="s">
        <v>438</v>
      </c>
      <c r="S63" s="1" t="s">
        <v>438</v>
      </c>
    </row>
    <row r="64" spans="2:19" ht="17.45" customHeight="1">
      <c r="B64" s="1" t="s">
        <v>439</v>
      </c>
      <c r="C64" s="10">
        <v>15</v>
      </c>
      <c r="D64" s="10">
        <v>10</v>
      </c>
      <c r="E64" s="10">
        <f t="shared" si="0"/>
        <v>25</v>
      </c>
      <c r="F64" s="10">
        <v>0</v>
      </c>
      <c r="G64" s="10">
        <v>0</v>
      </c>
      <c r="H64" s="10">
        <v>25</v>
      </c>
      <c r="I64" s="10">
        <v>0</v>
      </c>
      <c r="J64" s="10">
        <f t="shared" si="1"/>
        <v>25</v>
      </c>
      <c r="K64" s="10">
        <v>25</v>
      </c>
      <c r="L64" s="10">
        <v>0</v>
      </c>
      <c r="M64" s="10">
        <v>0</v>
      </c>
      <c r="N64" s="10">
        <v>0</v>
      </c>
      <c r="O64" s="10">
        <f t="shared" si="2"/>
        <v>25</v>
      </c>
      <c r="P64" s="1" t="s">
        <v>436</v>
      </c>
      <c r="Q64" s="1" t="s">
        <v>440</v>
      </c>
      <c r="R64" s="1" t="s">
        <v>441</v>
      </c>
      <c r="S64" s="1" t="s">
        <v>441</v>
      </c>
    </row>
    <row r="65" spans="2:19" ht="17.45" customHeight="1">
      <c r="B65" s="1" t="s">
        <v>414</v>
      </c>
      <c r="C65" s="10">
        <v>0</v>
      </c>
      <c r="D65" s="10">
        <v>30</v>
      </c>
      <c r="E65" s="10">
        <f t="shared" si="0"/>
        <v>30</v>
      </c>
      <c r="F65" s="10">
        <v>0</v>
      </c>
      <c r="G65" s="10">
        <v>0</v>
      </c>
      <c r="H65" s="10">
        <v>30</v>
      </c>
      <c r="I65" s="10">
        <v>0</v>
      </c>
      <c r="J65" s="10">
        <f t="shared" si="1"/>
        <v>30</v>
      </c>
      <c r="K65" s="10">
        <v>0</v>
      </c>
      <c r="L65" s="10">
        <v>0</v>
      </c>
      <c r="M65" s="10">
        <v>0</v>
      </c>
      <c r="N65" s="10">
        <v>30</v>
      </c>
      <c r="O65" s="10">
        <f t="shared" si="2"/>
        <v>30</v>
      </c>
      <c r="P65" s="1" t="s">
        <v>442</v>
      </c>
      <c r="Q65" s="1" t="s">
        <v>443</v>
      </c>
      <c r="R65" s="1" t="s">
        <v>444</v>
      </c>
      <c r="S65" s="1" t="s">
        <v>444</v>
      </c>
    </row>
    <row r="66" spans="2:19" ht="17.45" customHeight="1">
      <c r="B66" s="1" t="s">
        <v>445</v>
      </c>
      <c r="C66" s="10">
        <v>0</v>
      </c>
      <c r="D66" s="10">
        <v>4</v>
      </c>
      <c r="E66" s="10">
        <f t="shared" si="0"/>
        <v>4</v>
      </c>
      <c r="F66" s="10">
        <v>0</v>
      </c>
      <c r="G66" s="10">
        <v>0</v>
      </c>
      <c r="H66" s="10">
        <v>4</v>
      </c>
      <c r="I66" s="10">
        <v>0</v>
      </c>
      <c r="J66" s="10">
        <f t="shared" si="1"/>
        <v>4</v>
      </c>
      <c r="K66" s="10">
        <v>0</v>
      </c>
      <c r="L66" s="10">
        <v>0</v>
      </c>
      <c r="M66" s="10">
        <v>0</v>
      </c>
      <c r="N66" s="10">
        <v>4</v>
      </c>
      <c r="O66" s="10">
        <f t="shared" si="2"/>
        <v>4</v>
      </c>
      <c r="P66" s="1" t="s">
        <v>442</v>
      </c>
      <c r="Q66" s="1" t="s">
        <v>443</v>
      </c>
      <c r="R66" s="1" t="s">
        <v>446</v>
      </c>
      <c r="S66" s="1" t="s">
        <v>446</v>
      </c>
    </row>
    <row r="67" spans="2:19" ht="17.45" customHeight="1">
      <c r="B67" s="1" t="s">
        <v>447</v>
      </c>
      <c r="C67" s="10">
        <v>8</v>
      </c>
      <c r="D67" s="10">
        <v>10</v>
      </c>
      <c r="E67" s="10">
        <f t="shared" si="0"/>
        <v>18</v>
      </c>
      <c r="F67" s="10">
        <v>0</v>
      </c>
      <c r="G67" s="10">
        <v>0</v>
      </c>
      <c r="H67" s="10">
        <v>18</v>
      </c>
      <c r="I67" s="10">
        <v>0</v>
      </c>
      <c r="J67" s="10">
        <f t="shared" si="1"/>
        <v>18</v>
      </c>
      <c r="K67" s="10">
        <v>0</v>
      </c>
      <c r="L67" s="10">
        <v>0</v>
      </c>
      <c r="M67" s="10">
        <v>0</v>
      </c>
      <c r="N67" s="10">
        <v>18</v>
      </c>
      <c r="O67" s="10">
        <f t="shared" si="2"/>
        <v>18</v>
      </c>
      <c r="P67" s="1" t="s">
        <v>442</v>
      </c>
      <c r="Q67" s="1" t="s">
        <v>443</v>
      </c>
      <c r="R67" s="1" t="s">
        <v>448</v>
      </c>
      <c r="S67" s="1" t="s">
        <v>448</v>
      </c>
    </row>
    <row r="68" spans="2:19" ht="17.45" customHeight="1">
      <c r="B68" s="1" t="s">
        <v>449</v>
      </c>
      <c r="C68" s="10">
        <v>51</v>
      </c>
      <c r="D68" s="10">
        <v>27</v>
      </c>
      <c r="E68" s="10">
        <f t="shared" si="0"/>
        <v>78</v>
      </c>
      <c r="F68" s="10">
        <v>0</v>
      </c>
      <c r="G68" s="10">
        <v>0</v>
      </c>
      <c r="H68" s="10">
        <v>78</v>
      </c>
      <c r="I68" s="10">
        <v>0</v>
      </c>
      <c r="J68" s="10">
        <f t="shared" si="1"/>
        <v>78</v>
      </c>
      <c r="K68" s="10">
        <v>0</v>
      </c>
      <c r="L68" s="10">
        <v>0</v>
      </c>
      <c r="M68" s="10">
        <v>0</v>
      </c>
      <c r="N68" s="10">
        <v>78</v>
      </c>
      <c r="O68" s="10">
        <f t="shared" si="2"/>
        <v>78</v>
      </c>
      <c r="P68" s="1" t="s">
        <v>403</v>
      </c>
      <c r="Q68" s="1" t="s">
        <v>407</v>
      </c>
      <c r="R68" s="1" t="s">
        <v>434</v>
      </c>
      <c r="S68" s="1" t="s">
        <v>434</v>
      </c>
    </row>
    <row r="69" spans="2:19" ht="17.45" customHeight="1">
      <c r="B69" s="1" t="s">
        <v>449</v>
      </c>
      <c r="C69" s="10">
        <v>63</v>
      </c>
      <c r="D69" s="10">
        <v>32</v>
      </c>
      <c r="E69" s="10">
        <f t="shared" si="0"/>
        <v>95</v>
      </c>
      <c r="F69" s="10">
        <v>0</v>
      </c>
      <c r="G69" s="10">
        <v>0</v>
      </c>
      <c r="H69" s="10">
        <v>95</v>
      </c>
      <c r="I69" s="10">
        <v>0</v>
      </c>
      <c r="J69" s="10">
        <f t="shared" si="1"/>
        <v>95</v>
      </c>
      <c r="K69" s="10">
        <v>0</v>
      </c>
      <c r="L69" s="10">
        <v>0</v>
      </c>
      <c r="M69" s="10">
        <v>0</v>
      </c>
      <c r="N69" s="10">
        <v>95</v>
      </c>
      <c r="O69" s="10">
        <f t="shared" si="2"/>
        <v>95</v>
      </c>
      <c r="P69" s="1" t="s">
        <v>403</v>
      </c>
      <c r="Q69" s="1" t="s">
        <v>404</v>
      </c>
      <c r="R69" s="1" t="s">
        <v>405</v>
      </c>
      <c r="S69" s="1" t="s">
        <v>405</v>
      </c>
    </row>
    <row r="70" spans="2:19" ht="17.45" customHeight="1">
      <c r="B70" s="1" t="s">
        <v>450</v>
      </c>
      <c r="C70" s="10">
        <v>10</v>
      </c>
      <c r="D70" s="10">
        <v>4</v>
      </c>
      <c r="E70" s="10">
        <f t="shared" ref="E70:E126" si="3">SUM(C70:D70)</f>
        <v>14</v>
      </c>
      <c r="F70" s="10">
        <v>0</v>
      </c>
      <c r="G70" s="10">
        <v>0</v>
      </c>
      <c r="H70" s="10">
        <v>14</v>
      </c>
      <c r="I70" s="10">
        <v>0</v>
      </c>
      <c r="J70" s="10">
        <f t="shared" ref="J70:J126" si="4">SUM(F70:I70)</f>
        <v>14</v>
      </c>
      <c r="K70" s="10">
        <v>0</v>
      </c>
      <c r="L70" s="10">
        <v>0</v>
      </c>
      <c r="M70" s="10">
        <v>0</v>
      </c>
      <c r="N70" s="10">
        <v>14</v>
      </c>
      <c r="O70" s="10">
        <f t="shared" ref="O70:O126" si="5">SUM(K70:N70)</f>
        <v>14</v>
      </c>
      <c r="P70" s="1" t="s">
        <v>403</v>
      </c>
      <c r="Q70" s="1" t="s">
        <v>403</v>
      </c>
      <c r="R70" s="1" t="s">
        <v>451</v>
      </c>
      <c r="S70" s="1" t="s">
        <v>451</v>
      </c>
    </row>
    <row r="71" spans="2:19" ht="17.45" customHeight="1">
      <c r="B71" s="1" t="s">
        <v>452</v>
      </c>
      <c r="C71" s="10">
        <v>12</v>
      </c>
      <c r="D71" s="10">
        <v>9</v>
      </c>
      <c r="E71" s="10">
        <f t="shared" si="3"/>
        <v>21</v>
      </c>
      <c r="F71" s="10">
        <v>21</v>
      </c>
      <c r="G71" s="10">
        <v>0</v>
      </c>
      <c r="H71" s="10">
        <v>0</v>
      </c>
      <c r="I71" s="10">
        <v>0</v>
      </c>
      <c r="J71" s="10">
        <f t="shared" si="4"/>
        <v>21</v>
      </c>
      <c r="K71" s="10">
        <v>21</v>
      </c>
      <c r="L71" s="10">
        <v>0</v>
      </c>
      <c r="M71" s="10">
        <v>0</v>
      </c>
      <c r="N71" s="10">
        <v>0</v>
      </c>
      <c r="O71" s="10">
        <f t="shared" si="5"/>
        <v>21</v>
      </c>
      <c r="P71" s="1" t="s">
        <v>21</v>
      </c>
      <c r="Q71" s="1" t="s">
        <v>453</v>
      </c>
      <c r="R71" s="1" t="s">
        <v>454</v>
      </c>
      <c r="S71" s="1" t="s">
        <v>455</v>
      </c>
    </row>
    <row r="72" spans="2:19" ht="17.45" customHeight="1">
      <c r="B72" s="1" t="s">
        <v>452</v>
      </c>
      <c r="C72" s="10">
        <v>55</v>
      </c>
      <c r="D72" s="10">
        <v>60</v>
      </c>
      <c r="E72" s="10">
        <f t="shared" si="3"/>
        <v>115</v>
      </c>
      <c r="F72" s="10">
        <v>115</v>
      </c>
      <c r="G72" s="10">
        <v>0</v>
      </c>
      <c r="H72" s="10">
        <v>0</v>
      </c>
      <c r="I72" s="10">
        <v>0</v>
      </c>
      <c r="J72" s="10">
        <f t="shared" si="4"/>
        <v>115</v>
      </c>
      <c r="K72" s="10">
        <v>0</v>
      </c>
      <c r="L72" s="10">
        <v>0</v>
      </c>
      <c r="M72" s="10">
        <v>0</v>
      </c>
      <c r="N72" s="10">
        <v>115</v>
      </c>
      <c r="O72" s="10">
        <f t="shared" si="5"/>
        <v>115</v>
      </c>
      <c r="P72" s="1" t="s">
        <v>21</v>
      </c>
      <c r="Q72" s="1" t="s">
        <v>456</v>
      </c>
      <c r="R72" s="1" t="s">
        <v>457</v>
      </c>
      <c r="S72" s="1" t="s">
        <v>457</v>
      </c>
    </row>
    <row r="73" spans="2:19" ht="17.45" customHeight="1">
      <c r="B73" s="1" t="s">
        <v>458</v>
      </c>
      <c r="C73" s="10">
        <v>5</v>
      </c>
      <c r="D73" s="10">
        <v>14</v>
      </c>
      <c r="E73" s="10">
        <f t="shared" si="3"/>
        <v>19</v>
      </c>
      <c r="F73" s="10">
        <v>0</v>
      </c>
      <c r="G73" s="10">
        <v>0</v>
      </c>
      <c r="H73" s="10">
        <v>19</v>
      </c>
      <c r="I73" s="10">
        <v>0</v>
      </c>
      <c r="J73" s="10">
        <f t="shared" si="4"/>
        <v>19</v>
      </c>
      <c r="K73" s="10">
        <v>19</v>
      </c>
      <c r="L73" s="10">
        <v>0</v>
      </c>
      <c r="M73" s="10">
        <v>0</v>
      </c>
      <c r="N73" s="10">
        <v>0</v>
      </c>
      <c r="O73" s="10">
        <f t="shared" si="5"/>
        <v>19</v>
      </c>
      <c r="P73" s="1" t="s">
        <v>21</v>
      </c>
      <c r="Q73" s="1" t="s">
        <v>459</v>
      </c>
      <c r="R73" s="1" t="s">
        <v>460</v>
      </c>
      <c r="S73" s="1" t="s">
        <v>460</v>
      </c>
    </row>
    <row r="74" spans="2:19" ht="17.45" customHeight="1">
      <c r="B74" s="1" t="s">
        <v>461</v>
      </c>
      <c r="C74" s="10">
        <v>15</v>
      </c>
      <c r="D74" s="10">
        <v>0</v>
      </c>
      <c r="E74" s="10">
        <f t="shared" si="3"/>
        <v>15</v>
      </c>
      <c r="F74" s="10">
        <v>0</v>
      </c>
      <c r="G74" s="10">
        <v>0</v>
      </c>
      <c r="H74" s="10">
        <v>15</v>
      </c>
      <c r="I74" s="10">
        <v>0</v>
      </c>
      <c r="J74" s="10">
        <f t="shared" si="4"/>
        <v>15</v>
      </c>
      <c r="K74" s="10">
        <v>15</v>
      </c>
      <c r="L74" s="10">
        <v>0</v>
      </c>
      <c r="M74" s="10">
        <v>0</v>
      </c>
      <c r="N74" s="10">
        <v>0</v>
      </c>
      <c r="O74" s="10">
        <f t="shared" si="5"/>
        <v>15</v>
      </c>
      <c r="P74" s="1" t="s">
        <v>436</v>
      </c>
      <c r="Q74" s="1" t="s">
        <v>462</v>
      </c>
      <c r="R74" s="1" t="s">
        <v>463</v>
      </c>
      <c r="S74" s="1" t="s">
        <v>463</v>
      </c>
    </row>
    <row r="75" spans="2:19" ht="17.45" customHeight="1">
      <c r="B75" s="1" t="s">
        <v>464</v>
      </c>
      <c r="C75" s="10">
        <v>9</v>
      </c>
      <c r="D75" s="10">
        <v>21</v>
      </c>
      <c r="E75" s="10">
        <f t="shared" si="3"/>
        <v>30</v>
      </c>
      <c r="F75" s="10">
        <v>0</v>
      </c>
      <c r="G75" s="10">
        <v>30</v>
      </c>
      <c r="H75" s="10">
        <v>0</v>
      </c>
      <c r="I75" s="10">
        <v>0</v>
      </c>
      <c r="J75" s="10">
        <f t="shared" si="4"/>
        <v>30</v>
      </c>
      <c r="K75" s="10">
        <v>0</v>
      </c>
      <c r="L75" s="10">
        <v>0</v>
      </c>
      <c r="M75" s="10">
        <v>0</v>
      </c>
      <c r="N75" s="10">
        <v>30</v>
      </c>
      <c r="O75" s="10">
        <f t="shared" si="5"/>
        <v>30</v>
      </c>
      <c r="P75" s="1" t="s">
        <v>403</v>
      </c>
      <c r="Q75" s="1" t="s">
        <v>404</v>
      </c>
      <c r="R75" s="1" t="s">
        <v>465</v>
      </c>
      <c r="S75" s="1" t="s">
        <v>465</v>
      </c>
    </row>
    <row r="76" spans="2:19" ht="17.45" customHeight="1">
      <c r="B76" s="69" t="s">
        <v>466</v>
      </c>
      <c r="C76" s="21">
        <v>17</v>
      </c>
      <c r="D76" s="21">
        <v>28</v>
      </c>
      <c r="E76" s="10">
        <f t="shared" si="3"/>
        <v>45</v>
      </c>
      <c r="F76" s="21">
        <v>0</v>
      </c>
      <c r="G76" s="21">
        <v>45</v>
      </c>
      <c r="H76" s="21">
        <v>0</v>
      </c>
      <c r="I76" s="21">
        <v>0</v>
      </c>
      <c r="J76" s="10">
        <f t="shared" si="4"/>
        <v>45</v>
      </c>
      <c r="K76" s="10">
        <v>0</v>
      </c>
      <c r="L76" s="10">
        <v>0</v>
      </c>
      <c r="M76" s="10">
        <v>0</v>
      </c>
      <c r="N76" s="10">
        <v>45</v>
      </c>
      <c r="O76" s="10">
        <f t="shared" si="5"/>
        <v>45</v>
      </c>
      <c r="P76" s="70" t="s">
        <v>403</v>
      </c>
      <c r="Q76" s="70" t="s">
        <v>407</v>
      </c>
      <c r="R76" s="70" t="s">
        <v>467</v>
      </c>
      <c r="S76" s="70" t="s">
        <v>467</v>
      </c>
    </row>
    <row r="77" spans="2:19" ht="17.45" customHeight="1">
      <c r="B77" s="69" t="s">
        <v>342</v>
      </c>
      <c r="C77" s="21">
        <v>8</v>
      </c>
      <c r="D77" s="21">
        <v>8</v>
      </c>
      <c r="E77" s="10">
        <f t="shared" si="3"/>
        <v>16</v>
      </c>
      <c r="F77" s="21">
        <v>0</v>
      </c>
      <c r="G77" s="21">
        <v>0</v>
      </c>
      <c r="H77" s="21">
        <v>16</v>
      </c>
      <c r="I77" s="21">
        <v>0</v>
      </c>
      <c r="J77" s="10">
        <f t="shared" si="4"/>
        <v>16</v>
      </c>
      <c r="K77" s="10">
        <v>0</v>
      </c>
      <c r="L77" s="10">
        <v>0</v>
      </c>
      <c r="M77" s="10">
        <v>0</v>
      </c>
      <c r="N77" s="10">
        <v>16</v>
      </c>
      <c r="O77" s="10">
        <f t="shared" si="5"/>
        <v>16</v>
      </c>
      <c r="P77" s="70" t="s">
        <v>241</v>
      </c>
      <c r="Q77" s="70" t="s">
        <v>343</v>
      </c>
      <c r="R77" s="70" t="s">
        <v>434</v>
      </c>
      <c r="S77" s="70" t="s">
        <v>434</v>
      </c>
    </row>
    <row r="78" spans="2:19" ht="17.45" customHeight="1">
      <c r="B78" s="69" t="s">
        <v>468</v>
      </c>
      <c r="C78" s="21">
        <v>0</v>
      </c>
      <c r="D78" s="21">
        <v>6</v>
      </c>
      <c r="E78" s="10">
        <f t="shared" si="3"/>
        <v>6</v>
      </c>
      <c r="F78" s="21">
        <v>0</v>
      </c>
      <c r="G78" s="21">
        <v>0</v>
      </c>
      <c r="H78" s="21">
        <v>6</v>
      </c>
      <c r="I78" s="21">
        <v>0</v>
      </c>
      <c r="J78" s="10">
        <f t="shared" si="4"/>
        <v>6</v>
      </c>
      <c r="K78" s="10">
        <v>0</v>
      </c>
      <c r="L78" s="10">
        <v>0</v>
      </c>
      <c r="M78" s="10">
        <v>0</v>
      </c>
      <c r="N78" s="10">
        <v>6</v>
      </c>
      <c r="O78" s="10">
        <f t="shared" si="5"/>
        <v>6</v>
      </c>
      <c r="P78" s="70" t="s">
        <v>241</v>
      </c>
      <c r="Q78" s="70" t="s">
        <v>337</v>
      </c>
      <c r="R78" s="70" t="s">
        <v>469</v>
      </c>
      <c r="S78" s="70" t="s">
        <v>469</v>
      </c>
    </row>
    <row r="79" spans="2:19" ht="17.45" customHeight="1">
      <c r="B79" s="69" t="s">
        <v>470</v>
      </c>
      <c r="C79" s="21">
        <v>0</v>
      </c>
      <c r="D79" s="21">
        <v>11</v>
      </c>
      <c r="E79" s="10">
        <f t="shared" si="3"/>
        <v>11</v>
      </c>
      <c r="F79" s="21">
        <v>0</v>
      </c>
      <c r="G79" s="21">
        <v>1</v>
      </c>
      <c r="H79" s="21">
        <v>8</v>
      </c>
      <c r="I79" s="21">
        <v>2</v>
      </c>
      <c r="J79" s="10">
        <f t="shared" si="4"/>
        <v>11</v>
      </c>
      <c r="K79" s="10">
        <v>0</v>
      </c>
      <c r="L79" s="10">
        <v>0</v>
      </c>
      <c r="M79" s="10">
        <v>0</v>
      </c>
      <c r="N79" s="10">
        <v>11</v>
      </c>
      <c r="O79" s="10">
        <f t="shared" si="5"/>
        <v>11</v>
      </c>
      <c r="P79" s="70" t="s">
        <v>442</v>
      </c>
      <c r="Q79" s="70" t="s">
        <v>471</v>
      </c>
      <c r="R79" s="70" t="s">
        <v>472</v>
      </c>
      <c r="S79" s="70" t="s">
        <v>472</v>
      </c>
    </row>
    <row r="80" spans="2:19" ht="17.45" customHeight="1">
      <c r="B80" s="69" t="s">
        <v>470</v>
      </c>
      <c r="C80" s="21">
        <v>0</v>
      </c>
      <c r="D80" s="21">
        <v>10</v>
      </c>
      <c r="E80" s="10">
        <f t="shared" si="3"/>
        <v>10</v>
      </c>
      <c r="F80" s="21">
        <v>0</v>
      </c>
      <c r="G80" s="21">
        <v>3</v>
      </c>
      <c r="H80" s="21">
        <v>7</v>
      </c>
      <c r="I80" s="21">
        <v>0</v>
      </c>
      <c r="J80" s="10">
        <f t="shared" si="4"/>
        <v>10</v>
      </c>
      <c r="K80" s="10">
        <v>0</v>
      </c>
      <c r="L80" s="10">
        <v>0</v>
      </c>
      <c r="M80" s="10">
        <v>0</v>
      </c>
      <c r="N80" s="10">
        <v>10</v>
      </c>
      <c r="O80" s="10">
        <f t="shared" si="5"/>
        <v>10</v>
      </c>
      <c r="P80" s="70" t="s">
        <v>22</v>
      </c>
      <c r="Q80" s="70" t="s">
        <v>473</v>
      </c>
      <c r="R80" s="70" t="s">
        <v>474</v>
      </c>
      <c r="S80" s="70" t="s">
        <v>474</v>
      </c>
    </row>
    <row r="81" spans="2:19" ht="17.45" customHeight="1">
      <c r="B81" s="69" t="s">
        <v>470</v>
      </c>
      <c r="C81" s="21">
        <v>5</v>
      </c>
      <c r="D81" s="21">
        <v>2</v>
      </c>
      <c r="E81" s="10">
        <f t="shared" si="3"/>
        <v>7</v>
      </c>
      <c r="F81" s="21">
        <v>0</v>
      </c>
      <c r="G81" s="21">
        <v>0</v>
      </c>
      <c r="H81" s="21">
        <v>7</v>
      </c>
      <c r="I81" s="21">
        <v>0</v>
      </c>
      <c r="J81" s="10">
        <f t="shared" si="4"/>
        <v>7</v>
      </c>
      <c r="K81" s="10">
        <v>0</v>
      </c>
      <c r="L81" s="10">
        <v>7</v>
      </c>
      <c r="M81" s="10">
        <v>0</v>
      </c>
      <c r="N81" s="10">
        <v>0</v>
      </c>
      <c r="O81" s="10">
        <f t="shared" si="5"/>
        <v>7</v>
      </c>
      <c r="P81" s="70" t="s">
        <v>24</v>
      </c>
      <c r="Q81" s="70" t="s">
        <v>24</v>
      </c>
      <c r="R81" s="70" t="s">
        <v>475</v>
      </c>
      <c r="S81" s="70" t="s">
        <v>475</v>
      </c>
    </row>
    <row r="82" spans="2:19" ht="17.45" customHeight="1">
      <c r="B82" s="69" t="s">
        <v>470</v>
      </c>
      <c r="C82" s="21">
        <v>6</v>
      </c>
      <c r="D82" s="21">
        <v>2</v>
      </c>
      <c r="E82" s="10">
        <f t="shared" si="3"/>
        <v>8</v>
      </c>
      <c r="F82" s="21">
        <v>0</v>
      </c>
      <c r="G82" s="21">
        <v>0</v>
      </c>
      <c r="H82" s="21">
        <v>6</v>
      </c>
      <c r="I82" s="21">
        <v>2</v>
      </c>
      <c r="J82" s="10">
        <f t="shared" si="4"/>
        <v>8</v>
      </c>
      <c r="K82" s="10">
        <v>0</v>
      </c>
      <c r="L82" s="10">
        <v>8</v>
      </c>
      <c r="M82" s="10">
        <v>0</v>
      </c>
      <c r="N82" s="10">
        <v>0</v>
      </c>
      <c r="O82" s="10">
        <f t="shared" si="5"/>
        <v>8</v>
      </c>
      <c r="P82" s="70" t="s">
        <v>24</v>
      </c>
      <c r="Q82" s="70" t="s">
        <v>413</v>
      </c>
      <c r="R82" s="70" t="s">
        <v>476</v>
      </c>
      <c r="S82" s="70" t="s">
        <v>476</v>
      </c>
    </row>
    <row r="83" spans="2:19" ht="17.45" customHeight="1">
      <c r="B83" s="69" t="s">
        <v>470</v>
      </c>
      <c r="C83" s="21">
        <v>0</v>
      </c>
      <c r="D83" s="21">
        <v>11</v>
      </c>
      <c r="E83" s="10">
        <f t="shared" si="3"/>
        <v>11</v>
      </c>
      <c r="F83" s="21">
        <v>0</v>
      </c>
      <c r="G83" s="21">
        <v>0</v>
      </c>
      <c r="H83" s="21">
        <v>9</v>
      </c>
      <c r="I83" s="21">
        <v>2</v>
      </c>
      <c r="J83" s="10">
        <f t="shared" si="4"/>
        <v>11</v>
      </c>
      <c r="K83" s="10">
        <v>0</v>
      </c>
      <c r="L83" s="10">
        <v>0</v>
      </c>
      <c r="M83" s="10">
        <v>0</v>
      </c>
      <c r="N83" s="10">
        <v>11</v>
      </c>
      <c r="O83" s="10">
        <f t="shared" si="5"/>
        <v>11</v>
      </c>
      <c r="P83" s="70" t="s">
        <v>241</v>
      </c>
      <c r="Q83" s="70" t="s">
        <v>337</v>
      </c>
      <c r="R83" s="70" t="s">
        <v>477</v>
      </c>
      <c r="S83" s="70" t="s">
        <v>477</v>
      </c>
    </row>
    <row r="84" spans="2:19" ht="17.45" customHeight="1">
      <c r="B84" s="69" t="s">
        <v>470</v>
      </c>
      <c r="C84" s="21">
        <v>1</v>
      </c>
      <c r="D84" s="21">
        <v>6</v>
      </c>
      <c r="E84" s="10">
        <f t="shared" si="3"/>
        <v>7</v>
      </c>
      <c r="F84" s="21">
        <v>0</v>
      </c>
      <c r="G84" s="21">
        <v>0</v>
      </c>
      <c r="H84" s="21">
        <v>6</v>
      </c>
      <c r="I84" s="21">
        <v>1</v>
      </c>
      <c r="J84" s="10">
        <f t="shared" si="4"/>
        <v>7</v>
      </c>
      <c r="K84" s="10">
        <v>0</v>
      </c>
      <c r="L84" s="10">
        <v>0</v>
      </c>
      <c r="M84" s="10">
        <v>0</v>
      </c>
      <c r="N84" s="10">
        <v>7</v>
      </c>
      <c r="O84" s="10">
        <f t="shared" si="5"/>
        <v>7</v>
      </c>
      <c r="P84" s="70" t="s">
        <v>442</v>
      </c>
      <c r="Q84" s="70" t="s">
        <v>478</v>
      </c>
      <c r="R84" s="70" t="s">
        <v>479</v>
      </c>
      <c r="S84" s="70" t="s">
        <v>479</v>
      </c>
    </row>
    <row r="85" spans="2:19" ht="17.45" customHeight="1">
      <c r="B85" s="69" t="s">
        <v>470</v>
      </c>
      <c r="C85" s="21">
        <v>3</v>
      </c>
      <c r="D85" s="21">
        <v>5</v>
      </c>
      <c r="E85" s="10">
        <f t="shared" si="3"/>
        <v>8</v>
      </c>
      <c r="F85" s="21">
        <v>0</v>
      </c>
      <c r="G85" s="21">
        <v>3</v>
      </c>
      <c r="H85" s="21">
        <v>4</v>
      </c>
      <c r="I85" s="21">
        <v>1</v>
      </c>
      <c r="J85" s="10">
        <f t="shared" si="4"/>
        <v>8</v>
      </c>
      <c r="K85" s="10">
        <v>0</v>
      </c>
      <c r="L85" s="10">
        <v>0</v>
      </c>
      <c r="M85" s="10">
        <v>0</v>
      </c>
      <c r="N85" s="10">
        <v>8</v>
      </c>
      <c r="O85" s="10">
        <f t="shared" si="5"/>
        <v>8</v>
      </c>
      <c r="P85" s="70" t="s">
        <v>227</v>
      </c>
      <c r="Q85" s="70" t="s">
        <v>232</v>
      </c>
      <c r="R85" s="70" t="s">
        <v>480</v>
      </c>
      <c r="S85" s="70" t="s">
        <v>480</v>
      </c>
    </row>
    <row r="86" spans="2:19" ht="17.45" customHeight="1">
      <c r="B86" s="69" t="s">
        <v>470</v>
      </c>
      <c r="C86" s="21">
        <v>1</v>
      </c>
      <c r="D86" s="21">
        <v>7</v>
      </c>
      <c r="E86" s="10">
        <f t="shared" si="3"/>
        <v>8</v>
      </c>
      <c r="F86" s="21">
        <v>0</v>
      </c>
      <c r="G86" s="21">
        <v>0</v>
      </c>
      <c r="H86" s="21">
        <v>8</v>
      </c>
      <c r="I86" s="21">
        <v>0</v>
      </c>
      <c r="J86" s="10">
        <f t="shared" si="4"/>
        <v>8</v>
      </c>
      <c r="K86" s="10">
        <v>0</v>
      </c>
      <c r="L86" s="10">
        <v>0</v>
      </c>
      <c r="M86" s="10">
        <v>0</v>
      </c>
      <c r="N86" s="10">
        <v>8</v>
      </c>
      <c r="O86" s="10">
        <f t="shared" si="5"/>
        <v>8</v>
      </c>
      <c r="P86" s="70" t="s">
        <v>24</v>
      </c>
      <c r="Q86" s="70" t="s">
        <v>187</v>
      </c>
      <c r="R86" s="70" t="s">
        <v>194</v>
      </c>
      <c r="S86" s="70" t="s">
        <v>194</v>
      </c>
    </row>
    <row r="87" spans="2:19" ht="17.45" customHeight="1">
      <c r="B87" s="69" t="s">
        <v>470</v>
      </c>
      <c r="C87" s="21">
        <v>1</v>
      </c>
      <c r="D87" s="21">
        <v>7</v>
      </c>
      <c r="E87" s="10">
        <f t="shared" si="3"/>
        <v>8</v>
      </c>
      <c r="F87" s="21">
        <v>0</v>
      </c>
      <c r="G87" s="21">
        <v>3</v>
      </c>
      <c r="H87" s="21">
        <v>5</v>
      </c>
      <c r="I87" s="21">
        <v>0</v>
      </c>
      <c r="J87" s="10">
        <f t="shared" si="4"/>
        <v>8</v>
      </c>
      <c r="K87" s="10">
        <v>0</v>
      </c>
      <c r="L87" s="10">
        <v>0</v>
      </c>
      <c r="M87" s="10">
        <v>0</v>
      </c>
      <c r="N87" s="10">
        <v>8</v>
      </c>
      <c r="O87" s="10">
        <f t="shared" si="5"/>
        <v>8</v>
      </c>
      <c r="P87" s="70" t="s">
        <v>442</v>
      </c>
      <c r="Q87" s="70" t="s">
        <v>481</v>
      </c>
      <c r="R87" s="70" t="s">
        <v>482</v>
      </c>
      <c r="S87" s="70" t="s">
        <v>482</v>
      </c>
    </row>
    <row r="88" spans="2:19" ht="17.45" customHeight="1">
      <c r="B88" s="69" t="s">
        <v>470</v>
      </c>
      <c r="C88" s="21">
        <v>7</v>
      </c>
      <c r="D88" s="21">
        <v>1</v>
      </c>
      <c r="E88" s="10">
        <f t="shared" si="3"/>
        <v>8</v>
      </c>
      <c r="F88" s="21">
        <v>0</v>
      </c>
      <c r="G88" s="21">
        <v>3</v>
      </c>
      <c r="H88" s="21">
        <v>5</v>
      </c>
      <c r="I88" s="21">
        <v>0</v>
      </c>
      <c r="J88" s="10">
        <f t="shared" si="4"/>
        <v>8</v>
      </c>
      <c r="K88" s="10">
        <v>0</v>
      </c>
      <c r="L88" s="10">
        <v>0</v>
      </c>
      <c r="M88" s="10">
        <v>0</v>
      </c>
      <c r="N88" s="10">
        <v>8</v>
      </c>
      <c r="O88" s="10">
        <f t="shared" si="5"/>
        <v>8</v>
      </c>
      <c r="P88" s="70" t="s">
        <v>379</v>
      </c>
      <c r="Q88" s="70" t="s">
        <v>380</v>
      </c>
      <c r="R88" s="70" t="s">
        <v>483</v>
      </c>
      <c r="S88" s="70" t="s">
        <v>483</v>
      </c>
    </row>
    <row r="89" spans="2:19" ht="17.45" customHeight="1">
      <c r="B89" s="69" t="s">
        <v>470</v>
      </c>
      <c r="C89" s="21">
        <v>1</v>
      </c>
      <c r="D89" s="21">
        <v>6</v>
      </c>
      <c r="E89" s="10">
        <f t="shared" si="3"/>
        <v>7</v>
      </c>
      <c r="F89" s="21">
        <v>0</v>
      </c>
      <c r="G89" s="21">
        <v>3</v>
      </c>
      <c r="H89" s="21">
        <v>4</v>
      </c>
      <c r="I89" s="21">
        <v>0</v>
      </c>
      <c r="J89" s="10">
        <f t="shared" si="4"/>
        <v>7</v>
      </c>
      <c r="K89" s="10">
        <v>0</v>
      </c>
      <c r="L89" s="10">
        <v>0</v>
      </c>
      <c r="M89" s="10">
        <v>0</v>
      </c>
      <c r="N89" s="10">
        <v>7</v>
      </c>
      <c r="O89" s="10">
        <f t="shared" si="5"/>
        <v>7</v>
      </c>
      <c r="P89" s="70" t="s">
        <v>379</v>
      </c>
      <c r="Q89" s="70" t="s">
        <v>380</v>
      </c>
      <c r="R89" s="70" t="s">
        <v>484</v>
      </c>
      <c r="S89" s="70" t="s">
        <v>484</v>
      </c>
    </row>
    <row r="90" spans="2:19" ht="17.45" customHeight="1">
      <c r="B90" s="69" t="s">
        <v>470</v>
      </c>
      <c r="C90" s="21">
        <v>4</v>
      </c>
      <c r="D90" s="21">
        <v>1</v>
      </c>
      <c r="E90" s="10">
        <f t="shared" si="3"/>
        <v>5</v>
      </c>
      <c r="F90" s="21">
        <v>0</v>
      </c>
      <c r="G90" s="21">
        <v>4</v>
      </c>
      <c r="H90" s="21">
        <v>1</v>
      </c>
      <c r="I90" s="21">
        <v>0</v>
      </c>
      <c r="J90" s="10">
        <f t="shared" si="4"/>
        <v>5</v>
      </c>
      <c r="K90" s="10">
        <v>0</v>
      </c>
      <c r="L90" s="10">
        <v>0</v>
      </c>
      <c r="M90" s="10">
        <v>0</v>
      </c>
      <c r="N90" s="10">
        <v>5</v>
      </c>
      <c r="O90" s="10">
        <f t="shared" si="5"/>
        <v>5</v>
      </c>
      <c r="P90" s="70" t="s">
        <v>379</v>
      </c>
      <c r="Q90" s="70" t="s">
        <v>380</v>
      </c>
      <c r="R90" s="70" t="s">
        <v>485</v>
      </c>
      <c r="S90" s="70" t="s">
        <v>485</v>
      </c>
    </row>
    <row r="91" spans="2:19" ht="17.45" customHeight="1">
      <c r="B91" s="69" t="s">
        <v>470</v>
      </c>
      <c r="C91" s="21">
        <v>1</v>
      </c>
      <c r="D91" s="21">
        <v>7</v>
      </c>
      <c r="E91" s="10">
        <f t="shared" si="3"/>
        <v>8</v>
      </c>
      <c r="F91" s="21">
        <v>0</v>
      </c>
      <c r="G91" s="21">
        <v>1</v>
      </c>
      <c r="H91" s="21">
        <v>5</v>
      </c>
      <c r="I91" s="21">
        <v>2</v>
      </c>
      <c r="J91" s="10">
        <f t="shared" si="4"/>
        <v>8</v>
      </c>
      <c r="K91" s="10">
        <v>0</v>
      </c>
      <c r="L91" s="10">
        <v>0</v>
      </c>
      <c r="M91" s="10">
        <v>0</v>
      </c>
      <c r="N91" s="10">
        <v>8</v>
      </c>
      <c r="O91" s="10">
        <f t="shared" si="5"/>
        <v>8</v>
      </c>
      <c r="P91" s="70" t="s">
        <v>403</v>
      </c>
      <c r="Q91" s="70" t="s">
        <v>486</v>
      </c>
      <c r="R91" s="70" t="s">
        <v>487</v>
      </c>
      <c r="S91" s="70" t="s">
        <v>487</v>
      </c>
    </row>
    <row r="92" spans="2:19" ht="17.45" customHeight="1">
      <c r="B92" s="69" t="s">
        <v>470</v>
      </c>
      <c r="C92" s="21">
        <v>1</v>
      </c>
      <c r="D92" s="21">
        <v>10</v>
      </c>
      <c r="E92" s="10">
        <f t="shared" si="3"/>
        <v>11</v>
      </c>
      <c r="F92" s="21">
        <v>0</v>
      </c>
      <c r="G92" s="21">
        <v>1</v>
      </c>
      <c r="H92" s="21">
        <v>6</v>
      </c>
      <c r="I92" s="21">
        <v>4</v>
      </c>
      <c r="J92" s="10">
        <f t="shared" si="4"/>
        <v>11</v>
      </c>
      <c r="K92" s="10">
        <v>0</v>
      </c>
      <c r="L92" s="10">
        <v>0</v>
      </c>
      <c r="M92" s="10">
        <v>0</v>
      </c>
      <c r="N92" s="10">
        <v>11</v>
      </c>
      <c r="O92" s="10">
        <f t="shared" si="5"/>
        <v>11</v>
      </c>
      <c r="P92" s="70" t="s">
        <v>442</v>
      </c>
      <c r="Q92" s="70" t="s">
        <v>471</v>
      </c>
      <c r="R92" s="70" t="s">
        <v>488</v>
      </c>
      <c r="S92" s="70" t="s">
        <v>488</v>
      </c>
    </row>
    <row r="93" spans="2:19" ht="17.45" customHeight="1">
      <c r="B93" s="69" t="s">
        <v>470</v>
      </c>
      <c r="C93" s="21">
        <v>4</v>
      </c>
      <c r="D93" s="21">
        <v>5</v>
      </c>
      <c r="E93" s="10">
        <f t="shared" si="3"/>
        <v>9</v>
      </c>
      <c r="F93" s="21">
        <v>0</v>
      </c>
      <c r="G93" s="21">
        <v>0</v>
      </c>
      <c r="H93" s="21">
        <v>6</v>
      </c>
      <c r="I93" s="21">
        <v>3</v>
      </c>
      <c r="J93" s="10">
        <f t="shared" si="4"/>
        <v>9</v>
      </c>
      <c r="K93" s="10">
        <v>0</v>
      </c>
      <c r="L93" s="10">
        <v>0</v>
      </c>
      <c r="M93" s="10">
        <v>0</v>
      </c>
      <c r="N93" s="10">
        <v>9</v>
      </c>
      <c r="O93" s="10">
        <f t="shared" si="5"/>
        <v>9</v>
      </c>
      <c r="P93" s="70" t="s">
        <v>23</v>
      </c>
      <c r="Q93" s="70" t="s">
        <v>23</v>
      </c>
      <c r="R93" s="70" t="s">
        <v>489</v>
      </c>
      <c r="S93" s="70" t="s">
        <v>489</v>
      </c>
    </row>
    <row r="94" spans="2:19" ht="17.45" customHeight="1">
      <c r="B94" s="69" t="s">
        <v>470</v>
      </c>
      <c r="C94" s="21">
        <v>1</v>
      </c>
      <c r="D94" s="21">
        <v>7</v>
      </c>
      <c r="E94" s="10">
        <f t="shared" si="3"/>
        <v>8</v>
      </c>
      <c r="F94" s="21">
        <v>0</v>
      </c>
      <c r="G94" s="21">
        <v>2</v>
      </c>
      <c r="H94" s="21">
        <v>4</v>
      </c>
      <c r="I94" s="21">
        <v>2</v>
      </c>
      <c r="J94" s="10">
        <f t="shared" si="4"/>
        <v>8</v>
      </c>
      <c r="K94" s="10">
        <v>0</v>
      </c>
      <c r="L94" s="10">
        <v>0</v>
      </c>
      <c r="M94" s="10">
        <v>0</v>
      </c>
      <c r="N94" s="10">
        <v>8</v>
      </c>
      <c r="O94" s="10">
        <f t="shared" si="5"/>
        <v>8</v>
      </c>
      <c r="P94" s="70" t="s">
        <v>241</v>
      </c>
      <c r="Q94" s="70" t="s">
        <v>334</v>
      </c>
      <c r="R94" s="70" t="s">
        <v>490</v>
      </c>
      <c r="S94" s="70" t="s">
        <v>490</v>
      </c>
    </row>
    <row r="95" spans="2:19" ht="17.45" customHeight="1">
      <c r="B95" s="69" t="s">
        <v>470</v>
      </c>
      <c r="C95" s="21">
        <v>1</v>
      </c>
      <c r="D95" s="21">
        <v>6</v>
      </c>
      <c r="E95" s="10">
        <f t="shared" si="3"/>
        <v>7</v>
      </c>
      <c r="F95" s="21">
        <v>0</v>
      </c>
      <c r="G95" s="21">
        <v>0</v>
      </c>
      <c r="H95" s="21">
        <v>5</v>
      </c>
      <c r="I95" s="21">
        <v>2</v>
      </c>
      <c r="J95" s="10">
        <f t="shared" si="4"/>
        <v>7</v>
      </c>
      <c r="K95" s="10">
        <v>0</v>
      </c>
      <c r="L95" s="10">
        <v>0</v>
      </c>
      <c r="M95" s="10">
        <v>0</v>
      </c>
      <c r="N95" s="10">
        <v>7</v>
      </c>
      <c r="O95" s="10">
        <f t="shared" si="5"/>
        <v>7</v>
      </c>
      <c r="P95" s="70" t="s">
        <v>23</v>
      </c>
      <c r="Q95" s="70" t="s">
        <v>23</v>
      </c>
      <c r="R95" s="70" t="s">
        <v>491</v>
      </c>
      <c r="S95" s="70" t="s">
        <v>491</v>
      </c>
    </row>
    <row r="96" spans="2:19" ht="17.45" customHeight="1">
      <c r="B96" s="69" t="s">
        <v>470</v>
      </c>
      <c r="C96" s="21">
        <v>5</v>
      </c>
      <c r="D96" s="21">
        <v>0</v>
      </c>
      <c r="E96" s="10">
        <f t="shared" si="3"/>
        <v>5</v>
      </c>
      <c r="F96" s="21">
        <v>0</v>
      </c>
      <c r="G96" s="21">
        <v>0</v>
      </c>
      <c r="H96" s="21">
        <v>5</v>
      </c>
      <c r="I96" s="21">
        <v>0</v>
      </c>
      <c r="J96" s="10">
        <f t="shared" si="4"/>
        <v>5</v>
      </c>
      <c r="K96" s="10">
        <v>0</v>
      </c>
      <c r="L96" s="10">
        <v>0</v>
      </c>
      <c r="M96" s="10">
        <v>0</v>
      </c>
      <c r="N96" s="10">
        <v>5</v>
      </c>
      <c r="O96" s="10">
        <f t="shared" si="5"/>
        <v>5</v>
      </c>
      <c r="P96" s="70" t="s">
        <v>23</v>
      </c>
      <c r="Q96" s="70" t="s">
        <v>23</v>
      </c>
      <c r="R96" s="70" t="s">
        <v>492</v>
      </c>
      <c r="S96" s="70" t="s">
        <v>492</v>
      </c>
    </row>
    <row r="97" spans="2:19" ht="17.45" customHeight="1">
      <c r="B97" s="69" t="s">
        <v>470</v>
      </c>
      <c r="C97" s="21">
        <v>0</v>
      </c>
      <c r="D97" s="21">
        <v>7</v>
      </c>
      <c r="E97" s="10">
        <f t="shared" si="3"/>
        <v>7</v>
      </c>
      <c r="F97" s="21">
        <v>0</v>
      </c>
      <c r="G97" s="21">
        <v>1</v>
      </c>
      <c r="H97" s="21">
        <v>5</v>
      </c>
      <c r="I97" s="21">
        <v>1</v>
      </c>
      <c r="J97" s="10">
        <f t="shared" si="4"/>
        <v>7</v>
      </c>
      <c r="K97" s="10">
        <v>0</v>
      </c>
      <c r="L97" s="10">
        <v>0</v>
      </c>
      <c r="M97" s="10">
        <v>0</v>
      </c>
      <c r="N97" s="10">
        <v>7</v>
      </c>
      <c r="O97" s="10">
        <f t="shared" si="5"/>
        <v>7</v>
      </c>
      <c r="P97" s="70" t="s">
        <v>241</v>
      </c>
      <c r="Q97" s="70" t="s">
        <v>337</v>
      </c>
      <c r="R97" s="70" t="s">
        <v>493</v>
      </c>
      <c r="S97" s="70" t="s">
        <v>493</v>
      </c>
    </row>
    <row r="98" spans="2:19" ht="17.45" customHeight="1">
      <c r="B98" s="69" t="s">
        <v>470</v>
      </c>
      <c r="C98" s="21">
        <v>15</v>
      </c>
      <c r="D98" s="21">
        <v>10</v>
      </c>
      <c r="E98" s="10">
        <f t="shared" si="3"/>
        <v>25</v>
      </c>
      <c r="F98" s="21">
        <v>0</v>
      </c>
      <c r="G98" s="21">
        <v>0</v>
      </c>
      <c r="H98" s="21">
        <v>25</v>
      </c>
      <c r="I98" s="21">
        <v>0</v>
      </c>
      <c r="J98" s="10">
        <f t="shared" si="4"/>
        <v>25</v>
      </c>
      <c r="K98" s="10">
        <v>0</v>
      </c>
      <c r="L98" s="10">
        <v>0</v>
      </c>
      <c r="M98" s="10">
        <v>0</v>
      </c>
      <c r="N98" s="10">
        <v>25</v>
      </c>
      <c r="O98" s="10">
        <f t="shared" si="5"/>
        <v>25</v>
      </c>
      <c r="P98" s="70" t="s">
        <v>328</v>
      </c>
      <c r="Q98" s="70" t="s">
        <v>494</v>
      </c>
      <c r="R98" s="70" t="s">
        <v>494</v>
      </c>
      <c r="S98" s="70" t="s">
        <v>494</v>
      </c>
    </row>
    <row r="99" spans="2:19" ht="17.45" customHeight="1">
      <c r="B99" s="69" t="s">
        <v>470</v>
      </c>
      <c r="C99" s="21">
        <v>15</v>
      </c>
      <c r="D99" s="21">
        <v>10</v>
      </c>
      <c r="E99" s="10">
        <f t="shared" si="3"/>
        <v>25</v>
      </c>
      <c r="F99" s="21">
        <v>0</v>
      </c>
      <c r="G99" s="21">
        <v>0</v>
      </c>
      <c r="H99" s="21">
        <v>25</v>
      </c>
      <c r="I99" s="21">
        <v>0</v>
      </c>
      <c r="J99" s="10">
        <f t="shared" si="4"/>
        <v>25</v>
      </c>
      <c r="K99" s="10">
        <v>0</v>
      </c>
      <c r="L99" s="10">
        <v>0</v>
      </c>
      <c r="M99" s="10">
        <v>0</v>
      </c>
      <c r="N99" s="10">
        <v>25</v>
      </c>
      <c r="O99" s="10">
        <f t="shared" si="5"/>
        <v>25</v>
      </c>
      <c r="P99" s="70" t="s">
        <v>22</v>
      </c>
      <c r="Q99" s="70" t="s">
        <v>494</v>
      </c>
      <c r="R99" s="70" t="s">
        <v>494</v>
      </c>
      <c r="S99" s="70" t="s">
        <v>494</v>
      </c>
    </row>
    <row r="100" spans="2:19" ht="17.45" customHeight="1">
      <c r="B100" s="69" t="s">
        <v>470</v>
      </c>
      <c r="C100" s="21">
        <v>15</v>
      </c>
      <c r="D100" s="21">
        <v>10</v>
      </c>
      <c r="E100" s="10">
        <f t="shared" si="3"/>
        <v>25</v>
      </c>
      <c r="F100" s="21">
        <v>0</v>
      </c>
      <c r="G100" s="21">
        <v>0</v>
      </c>
      <c r="H100" s="21">
        <v>25</v>
      </c>
      <c r="I100" s="21">
        <v>0</v>
      </c>
      <c r="J100" s="10">
        <f t="shared" si="4"/>
        <v>25</v>
      </c>
      <c r="K100" s="10">
        <v>0</v>
      </c>
      <c r="L100" s="10">
        <v>0</v>
      </c>
      <c r="M100" s="10">
        <v>0</v>
      </c>
      <c r="N100" s="10">
        <v>25</v>
      </c>
      <c r="O100" s="10">
        <f t="shared" si="5"/>
        <v>25</v>
      </c>
      <c r="P100" s="70" t="s">
        <v>442</v>
      </c>
      <c r="Q100" s="70" t="s">
        <v>494</v>
      </c>
      <c r="R100" s="70" t="s">
        <v>494</v>
      </c>
      <c r="S100" s="70" t="s">
        <v>494</v>
      </c>
    </row>
    <row r="101" spans="2:19" ht="17.45" customHeight="1">
      <c r="B101" s="69" t="s">
        <v>470</v>
      </c>
      <c r="C101" s="21">
        <v>5</v>
      </c>
      <c r="D101" s="21">
        <v>5</v>
      </c>
      <c r="E101" s="10">
        <f t="shared" si="3"/>
        <v>10</v>
      </c>
      <c r="F101" s="21">
        <v>0</v>
      </c>
      <c r="G101" s="21">
        <v>0</v>
      </c>
      <c r="H101" s="21">
        <v>10</v>
      </c>
      <c r="I101" s="21">
        <v>0</v>
      </c>
      <c r="J101" s="10">
        <f t="shared" si="4"/>
        <v>10</v>
      </c>
      <c r="K101" s="10">
        <v>0</v>
      </c>
      <c r="L101" s="10">
        <v>0</v>
      </c>
      <c r="M101" s="10">
        <v>0</v>
      </c>
      <c r="N101" s="21">
        <v>10</v>
      </c>
      <c r="O101" s="10">
        <f t="shared" si="5"/>
        <v>10</v>
      </c>
      <c r="P101" s="70" t="s">
        <v>304</v>
      </c>
      <c r="Q101" s="70" t="s">
        <v>495</v>
      </c>
      <c r="R101" s="70" t="s">
        <v>434</v>
      </c>
      <c r="S101" s="70" t="s">
        <v>434</v>
      </c>
    </row>
    <row r="102" spans="2:19" ht="17.45" customHeight="1">
      <c r="B102" s="69" t="s">
        <v>470</v>
      </c>
      <c r="C102" s="21">
        <v>5</v>
      </c>
      <c r="D102" s="21">
        <v>5</v>
      </c>
      <c r="E102" s="10">
        <f t="shared" si="3"/>
        <v>10</v>
      </c>
      <c r="F102" s="21">
        <v>0</v>
      </c>
      <c r="G102" s="21">
        <v>0</v>
      </c>
      <c r="H102" s="21">
        <v>10</v>
      </c>
      <c r="I102" s="21">
        <v>0</v>
      </c>
      <c r="J102" s="10">
        <f t="shared" si="4"/>
        <v>10</v>
      </c>
      <c r="K102" s="10">
        <v>0</v>
      </c>
      <c r="L102" s="10">
        <v>0</v>
      </c>
      <c r="M102" s="10">
        <v>0</v>
      </c>
      <c r="N102" s="21">
        <v>10</v>
      </c>
      <c r="O102" s="10">
        <f t="shared" si="5"/>
        <v>10</v>
      </c>
      <c r="P102" s="70" t="s">
        <v>21</v>
      </c>
      <c r="Q102" s="70" t="s">
        <v>21</v>
      </c>
      <c r="R102" s="70" t="s">
        <v>434</v>
      </c>
      <c r="S102" s="70" t="s">
        <v>434</v>
      </c>
    </row>
    <row r="103" spans="2:19" ht="17.45" customHeight="1">
      <c r="B103" s="69" t="s">
        <v>470</v>
      </c>
      <c r="C103" s="21">
        <v>6</v>
      </c>
      <c r="D103" s="21">
        <v>6</v>
      </c>
      <c r="E103" s="10">
        <f t="shared" si="3"/>
        <v>12</v>
      </c>
      <c r="F103" s="21">
        <v>0</v>
      </c>
      <c r="G103" s="21">
        <v>0</v>
      </c>
      <c r="H103" s="21">
        <v>12</v>
      </c>
      <c r="I103" s="21">
        <v>0</v>
      </c>
      <c r="J103" s="10">
        <f t="shared" si="4"/>
        <v>12</v>
      </c>
      <c r="K103" s="10">
        <v>0</v>
      </c>
      <c r="L103" s="10">
        <v>0</v>
      </c>
      <c r="M103" s="10">
        <v>0</v>
      </c>
      <c r="N103" s="21">
        <v>12</v>
      </c>
      <c r="O103" s="10">
        <f t="shared" si="5"/>
        <v>12</v>
      </c>
      <c r="P103" s="70" t="s">
        <v>328</v>
      </c>
      <c r="Q103" s="70" t="s">
        <v>328</v>
      </c>
      <c r="R103" s="70" t="s">
        <v>434</v>
      </c>
      <c r="S103" s="70" t="s">
        <v>434</v>
      </c>
    </row>
    <row r="104" spans="2:19" ht="17.45" customHeight="1">
      <c r="B104" s="69" t="s">
        <v>470</v>
      </c>
      <c r="C104" s="21">
        <v>3</v>
      </c>
      <c r="D104" s="21">
        <v>3</v>
      </c>
      <c r="E104" s="10">
        <f t="shared" si="3"/>
        <v>6</v>
      </c>
      <c r="F104" s="21">
        <v>0</v>
      </c>
      <c r="G104" s="21">
        <v>0</v>
      </c>
      <c r="H104" s="21">
        <v>6</v>
      </c>
      <c r="I104" s="21">
        <v>0</v>
      </c>
      <c r="J104" s="10">
        <f t="shared" si="4"/>
        <v>6</v>
      </c>
      <c r="K104" s="10">
        <v>0</v>
      </c>
      <c r="L104" s="10">
        <v>0</v>
      </c>
      <c r="M104" s="10">
        <v>0</v>
      </c>
      <c r="N104" s="10">
        <v>6</v>
      </c>
      <c r="O104" s="10">
        <f t="shared" si="5"/>
        <v>6</v>
      </c>
      <c r="P104" s="70" t="s">
        <v>241</v>
      </c>
      <c r="Q104" s="70" t="s">
        <v>496</v>
      </c>
      <c r="R104" s="70" t="s">
        <v>434</v>
      </c>
      <c r="S104" s="70" t="s">
        <v>434</v>
      </c>
    </row>
    <row r="105" spans="2:19" ht="17.45" customHeight="1">
      <c r="B105" s="69" t="s">
        <v>470</v>
      </c>
      <c r="C105" s="21">
        <v>9</v>
      </c>
      <c r="D105" s="21">
        <v>8</v>
      </c>
      <c r="E105" s="10">
        <f t="shared" si="3"/>
        <v>17</v>
      </c>
      <c r="F105" s="21">
        <v>0</v>
      </c>
      <c r="G105" s="21">
        <v>0</v>
      </c>
      <c r="H105" s="21">
        <v>17</v>
      </c>
      <c r="I105" s="21">
        <v>0</v>
      </c>
      <c r="J105" s="10">
        <f t="shared" si="4"/>
        <v>17</v>
      </c>
      <c r="K105" s="10">
        <v>0</v>
      </c>
      <c r="L105" s="10">
        <v>0</v>
      </c>
      <c r="M105" s="10">
        <v>0</v>
      </c>
      <c r="N105" s="10">
        <v>17</v>
      </c>
      <c r="O105" s="10">
        <f t="shared" si="5"/>
        <v>17</v>
      </c>
      <c r="P105" s="70" t="s">
        <v>241</v>
      </c>
      <c r="Q105" s="70" t="s">
        <v>253</v>
      </c>
      <c r="R105" s="70" t="s">
        <v>434</v>
      </c>
      <c r="S105" s="70" t="s">
        <v>434</v>
      </c>
    </row>
    <row r="106" spans="2:19" ht="17.45" customHeight="1">
      <c r="B106" s="69" t="s">
        <v>470</v>
      </c>
      <c r="C106" s="21">
        <v>10</v>
      </c>
      <c r="D106" s="21">
        <v>9</v>
      </c>
      <c r="E106" s="10">
        <f t="shared" si="3"/>
        <v>19</v>
      </c>
      <c r="F106" s="21">
        <v>0</v>
      </c>
      <c r="G106" s="21">
        <v>0</v>
      </c>
      <c r="H106" s="21">
        <v>19</v>
      </c>
      <c r="I106" s="21">
        <v>0</v>
      </c>
      <c r="J106" s="10">
        <f t="shared" si="4"/>
        <v>19</v>
      </c>
      <c r="K106" s="10">
        <v>0</v>
      </c>
      <c r="L106" s="10">
        <v>0</v>
      </c>
      <c r="M106" s="10">
        <v>0</v>
      </c>
      <c r="N106" s="10">
        <v>19</v>
      </c>
      <c r="O106" s="10">
        <f t="shared" si="5"/>
        <v>19</v>
      </c>
      <c r="P106" s="70" t="s">
        <v>420</v>
      </c>
      <c r="Q106" s="70" t="s">
        <v>497</v>
      </c>
      <c r="R106" s="70" t="s">
        <v>434</v>
      </c>
      <c r="S106" s="70" t="s">
        <v>434</v>
      </c>
    </row>
    <row r="107" spans="2:19" ht="17.45" customHeight="1">
      <c r="B107" s="69" t="s">
        <v>470</v>
      </c>
      <c r="C107" s="21">
        <v>12</v>
      </c>
      <c r="D107" s="21">
        <v>3</v>
      </c>
      <c r="E107" s="10">
        <f t="shared" si="3"/>
        <v>15</v>
      </c>
      <c r="F107" s="21">
        <v>0</v>
      </c>
      <c r="G107" s="21">
        <v>0</v>
      </c>
      <c r="H107" s="21">
        <v>15</v>
      </c>
      <c r="I107" s="21">
        <v>0</v>
      </c>
      <c r="J107" s="10">
        <f t="shared" si="4"/>
        <v>15</v>
      </c>
      <c r="K107" s="10">
        <v>0</v>
      </c>
      <c r="L107" s="10">
        <v>0</v>
      </c>
      <c r="M107" s="10">
        <v>0</v>
      </c>
      <c r="N107" s="10">
        <v>15</v>
      </c>
      <c r="O107" s="10">
        <f t="shared" si="5"/>
        <v>15</v>
      </c>
      <c r="P107" s="70" t="s">
        <v>21</v>
      </c>
      <c r="Q107" s="70" t="s">
        <v>498</v>
      </c>
      <c r="R107" s="70" t="s">
        <v>434</v>
      </c>
      <c r="S107" s="70" t="s">
        <v>434</v>
      </c>
    </row>
    <row r="108" spans="2:19" ht="17.45" customHeight="1">
      <c r="B108" s="69" t="s">
        <v>470</v>
      </c>
      <c r="C108" s="21">
        <v>10</v>
      </c>
      <c r="D108" s="21">
        <v>11</v>
      </c>
      <c r="E108" s="10">
        <f t="shared" si="3"/>
        <v>21</v>
      </c>
      <c r="F108" s="21">
        <v>0</v>
      </c>
      <c r="G108" s="21">
        <v>0</v>
      </c>
      <c r="H108" s="21">
        <v>21</v>
      </c>
      <c r="I108" s="21">
        <v>0</v>
      </c>
      <c r="J108" s="10">
        <f t="shared" si="4"/>
        <v>21</v>
      </c>
      <c r="K108" s="10">
        <v>0</v>
      </c>
      <c r="L108" s="10">
        <v>0</v>
      </c>
      <c r="M108" s="10">
        <v>0</v>
      </c>
      <c r="N108" s="10">
        <v>21</v>
      </c>
      <c r="O108" s="10">
        <f t="shared" si="5"/>
        <v>21</v>
      </c>
      <c r="P108" s="70" t="s">
        <v>442</v>
      </c>
      <c r="Q108" s="70" t="s">
        <v>443</v>
      </c>
      <c r="R108" s="70" t="s">
        <v>434</v>
      </c>
      <c r="S108" s="70" t="s">
        <v>434</v>
      </c>
    </row>
    <row r="109" spans="2:19" ht="17.45" customHeight="1">
      <c r="B109" s="69" t="s">
        <v>470</v>
      </c>
      <c r="C109" s="21">
        <v>5</v>
      </c>
      <c r="D109" s="21">
        <v>5</v>
      </c>
      <c r="E109" s="10">
        <f t="shared" si="3"/>
        <v>10</v>
      </c>
      <c r="F109" s="21">
        <v>0</v>
      </c>
      <c r="G109" s="21">
        <v>0</v>
      </c>
      <c r="H109" s="21">
        <v>10</v>
      </c>
      <c r="I109" s="21">
        <v>0</v>
      </c>
      <c r="J109" s="10">
        <f t="shared" si="4"/>
        <v>10</v>
      </c>
      <c r="K109" s="10">
        <v>0</v>
      </c>
      <c r="L109" s="10">
        <v>0</v>
      </c>
      <c r="M109" s="10">
        <v>0</v>
      </c>
      <c r="N109" s="10">
        <v>10</v>
      </c>
      <c r="O109" s="10">
        <f t="shared" si="5"/>
        <v>10</v>
      </c>
      <c r="P109" s="70" t="s">
        <v>328</v>
      </c>
      <c r="Q109" s="70" t="s">
        <v>499</v>
      </c>
      <c r="R109" s="70" t="s">
        <v>434</v>
      </c>
      <c r="S109" s="70" t="s">
        <v>434</v>
      </c>
    </row>
    <row r="110" spans="2:19" ht="17.45" customHeight="1">
      <c r="B110" s="69" t="s">
        <v>470</v>
      </c>
      <c r="C110" s="21">
        <v>5</v>
      </c>
      <c r="D110" s="21">
        <v>5</v>
      </c>
      <c r="E110" s="10">
        <f t="shared" si="3"/>
        <v>10</v>
      </c>
      <c r="F110" s="21">
        <v>0</v>
      </c>
      <c r="G110" s="21">
        <v>0</v>
      </c>
      <c r="H110" s="21">
        <v>10</v>
      </c>
      <c r="I110" s="21">
        <v>0</v>
      </c>
      <c r="J110" s="10">
        <f t="shared" si="4"/>
        <v>10</v>
      </c>
      <c r="K110" s="10">
        <v>0</v>
      </c>
      <c r="L110" s="10">
        <v>0</v>
      </c>
      <c r="M110" s="10">
        <v>0</v>
      </c>
      <c r="N110" s="10">
        <v>10</v>
      </c>
      <c r="O110" s="10">
        <f t="shared" si="5"/>
        <v>10</v>
      </c>
      <c r="P110" s="70" t="s">
        <v>21</v>
      </c>
      <c r="Q110" s="70" t="s">
        <v>500</v>
      </c>
      <c r="R110" s="70" t="s">
        <v>434</v>
      </c>
      <c r="S110" s="70" t="s">
        <v>434</v>
      </c>
    </row>
    <row r="111" spans="2:19" ht="17.45" customHeight="1">
      <c r="B111" s="69" t="s">
        <v>470</v>
      </c>
      <c r="C111" s="21">
        <v>5</v>
      </c>
      <c r="D111" s="21">
        <v>5</v>
      </c>
      <c r="E111" s="10">
        <f t="shared" si="3"/>
        <v>10</v>
      </c>
      <c r="F111" s="21">
        <v>0</v>
      </c>
      <c r="G111" s="21">
        <v>0</v>
      </c>
      <c r="H111" s="21">
        <v>10</v>
      </c>
      <c r="I111" s="21">
        <v>0</v>
      </c>
      <c r="J111" s="10">
        <f t="shared" si="4"/>
        <v>10</v>
      </c>
      <c r="K111" s="10">
        <v>0</v>
      </c>
      <c r="L111" s="10">
        <v>0</v>
      </c>
      <c r="M111" s="10">
        <v>0</v>
      </c>
      <c r="N111" s="10">
        <v>10</v>
      </c>
      <c r="O111" s="10">
        <f t="shared" si="5"/>
        <v>10</v>
      </c>
      <c r="P111" s="70" t="s">
        <v>241</v>
      </c>
      <c r="Q111" s="70" t="s">
        <v>349</v>
      </c>
      <c r="R111" s="70" t="s">
        <v>434</v>
      </c>
      <c r="S111" s="70" t="s">
        <v>434</v>
      </c>
    </row>
    <row r="112" spans="2:19" ht="17.45" customHeight="1">
      <c r="B112" s="69" t="s">
        <v>470</v>
      </c>
      <c r="C112" s="21">
        <v>4</v>
      </c>
      <c r="D112" s="21">
        <v>5</v>
      </c>
      <c r="E112" s="10">
        <f t="shared" si="3"/>
        <v>9</v>
      </c>
      <c r="F112" s="21">
        <v>0</v>
      </c>
      <c r="G112" s="21">
        <v>0</v>
      </c>
      <c r="H112" s="21">
        <v>9</v>
      </c>
      <c r="I112" s="21">
        <v>0</v>
      </c>
      <c r="J112" s="10">
        <f t="shared" si="4"/>
        <v>9</v>
      </c>
      <c r="K112" s="10">
        <v>0</v>
      </c>
      <c r="L112" s="10">
        <v>0</v>
      </c>
      <c r="M112" s="10">
        <v>0</v>
      </c>
      <c r="N112" s="10">
        <v>9</v>
      </c>
      <c r="O112" s="10">
        <f t="shared" si="5"/>
        <v>9</v>
      </c>
      <c r="P112" s="70" t="s">
        <v>23</v>
      </c>
      <c r="Q112" s="70" t="s">
        <v>26</v>
      </c>
      <c r="R112" s="70" t="s">
        <v>501</v>
      </c>
      <c r="S112" s="70" t="s">
        <v>501</v>
      </c>
    </row>
    <row r="113" spans="2:19" ht="17.45" customHeight="1">
      <c r="B113" s="69" t="s">
        <v>470</v>
      </c>
      <c r="C113" s="21">
        <v>0</v>
      </c>
      <c r="D113" s="21">
        <v>10</v>
      </c>
      <c r="E113" s="10">
        <f t="shared" si="3"/>
        <v>10</v>
      </c>
      <c r="F113" s="21">
        <v>0</v>
      </c>
      <c r="G113" s="21">
        <v>5</v>
      </c>
      <c r="H113" s="21">
        <v>5</v>
      </c>
      <c r="I113" s="21">
        <v>0</v>
      </c>
      <c r="J113" s="10">
        <f t="shared" si="4"/>
        <v>10</v>
      </c>
      <c r="K113" s="10">
        <v>10</v>
      </c>
      <c r="L113" s="10">
        <v>0</v>
      </c>
      <c r="M113" s="10">
        <v>0</v>
      </c>
      <c r="N113" s="10">
        <v>0</v>
      </c>
      <c r="O113" s="10">
        <f t="shared" si="5"/>
        <v>10</v>
      </c>
      <c r="P113" s="70" t="s">
        <v>21</v>
      </c>
      <c r="Q113" s="70" t="s">
        <v>502</v>
      </c>
      <c r="R113" s="70" t="s">
        <v>503</v>
      </c>
      <c r="S113" s="70" t="s">
        <v>503</v>
      </c>
    </row>
    <row r="114" spans="2:19" ht="17.45" customHeight="1">
      <c r="B114" s="69" t="s">
        <v>470</v>
      </c>
      <c r="C114" s="21">
        <v>3</v>
      </c>
      <c r="D114" s="21">
        <v>5</v>
      </c>
      <c r="E114" s="10">
        <f t="shared" si="3"/>
        <v>8</v>
      </c>
      <c r="F114" s="21">
        <v>0</v>
      </c>
      <c r="G114" s="21">
        <v>2</v>
      </c>
      <c r="H114" s="21">
        <v>2</v>
      </c>
      <c r="I114" s="21">
        <v>4</v>
      </c>
      <c r="J114" s="10">
        <f t="shared" si="4"/>
        <v>8</v>
      </c>
      <c r="K114" s="10">
        <v>0</v>
      </c>
      <c r="L114" s="10">
        <v>0</v>
      </c>
      <c r="M114" s="10">
        <v>0</v>
      </c>
      <c r="N114" s="10">
        <v>8</v>
      </c>
      <c r="O114" s="10">
        <f t="shared" si="5"/>
        <v>8</v>
      </c>
      <c r="P114" s="70" t="s">
        <v>24</v>
      </c>
      <c r="Q114" s="70" t="s">
        <v>176</v>
      </c>
      <c r="R114" s="70" t="s">
        <v>207</v>
      </c>
      <c r="S114" s="70" t="s">
        <v>207</v>
      </c>
    </row>
    <row r="115" spans="2:19" ht="17.45" customHeight="1">
      <c r="B115" s="69" t="s">
        <v>470</v>
      </c>
      <c r="C115" s="21">
        <v>7</v>
      </c>
      <c r="D115" s="21">
        <v>4</v>
      </c>
      <c r="E115" s="10">
        <f t="shared" si="3"/>
        <v>11</v>
      </c>
      <c r="F115" s="21">
        <v>0</v>
      </c>
      <c r="G115" s="21">
        <v>1</v>
      </c>
      <c r="H115" s="21">
        <v>7</v>
      </c>
      <c r="I115" s="21">
        <v>3</v>
      </c>
      <c r="J115" s="10">
        <f t="shared" si="4"/>
        <v>11</v>
      </c>
      <c r="K115" s="10">
        <v>0</v>
      </c>
      <c r="L115" s="10">
        <v>11</v>
      </c>
      <c r="M115" s="10">
        <v>0</v>
      </c>
      <c r="N115" s="10">
        <v>0</v>
      </c>
      <c r="O115" s="10">
        <f t="shared" si="5"/>
        <v>11</v>
      </c>
      <c r="P115" s="70" t="s">
        <v>24</v>
      </c>
      <c r="Q115" s="70" t="s">
        <v>413</v>
      </c>
      <c r="R115" s="70" t="s">
        <v>504</v>
      </c>
      <c r="S115" s="70" t="s">
        <v>504</v>
      </c>
    </row>
    <row r="116" spans="2:19">
      <c r="B116" s="1" t="s">
        <v>470</v>
      </c>
      <c r="C116" s="10">
        <v>1</v>
      </c>
      <c r="D116" s="10">
        <v>8</v>
      </c>
      <c r="E116" s="10">
        <f t="shared" si="3"/>
        <v>9</v>
      </c>
      <c r="F116" s="10">
        <v>0</v>
      </c>
      <c r="G116" s="10">
        <v>3</v>
      </c>
      <c r="H116" s="10">
        <v>5</v>
      </c>
      <c r="I116" s="10">
        <v>1</v>
      </c>
      <c r="J116" s="10">
        <f t="shared" si="4"/>
        <v>9</v>
      </c>
      <c r="K116" s="10">
        <v>0</v>
      </c>
      <c r="L116" s="10">
        <v>0</v>
      </c>
      <c r="M116" s="10">
        <v>0</v>
      </c>
      <c r="N116" s="10">
        <v>9</v>
      </c>
      <c r="O116" s="10">
        <f t="shared" si="5"/>
        <v>9</v>
      </c>
      <c r="P116" s="1" t="s">
        <v>24</v>
      </c>
      <c r="Q116" s="1" t="s">
        <v>176</v>
      </c>
      <c r="R116" s="1" t="s">
        <v>505</v>
      </c>
      <c r="S116" s="1" t="s">
        <v>505</v>
      </c>
    </row>
    <row r="117" spans="2:19">
      <c r="B117" s="1" t="s">
        <v>470</v>
      </c>
      <c r="C117" s="10">
        <v>1</v>
      </c>
      <c r="D117" s="10">
        <v>9</v>
      </c>
      <c r="E117" s="10">
        <f t="shared" si="3"/>
        <v>10</v>
      </c>
      <c r="F117" s="10">
        <v>0</v>
      </c>
      <c r="G117" s="10">
        <v>2</v>
      </c>
      <c r="H117" s="10">
        <v>5</v>
      </c>
      <c r="I117" s="10">
        <v>3</v>
      </c>
      <c r="J117" s="10">
        <f t="shared" si="4"/>
        <v>10</v>
      </c>
      <c r="K117" s="10">
        <v>0</v>
      </c>
      <c r="L117" s="10">
        <v>7</v>
      </c>
      <c r="M117" s="10">
        <v>0</v>
      </c>
      <c r="N117" s="10">
        <v>3</v>
      </c>
      <c r="O117" s="10">
        <f t="shared" si="5"/>
        <v>10</v>
      </c>
      <c r="P117" s="1" t="s">
        <v>24</v>
      </c>
      <c r="Q117" s="1" t="s">
        <v>24</v>
      </c>
      <c r="R117" s="1" t="s">
        <v>506</v>
      </c>
      <c r="S117" s="1" t="s">
        <v>506</v>
      </c>
    </row>
    <row r="118" spans="2:19">
      <c r="B118" s="1" t="s">
        <v>470</v>
      </c>
      <c r="C118" s="10">
        <v>3</v>
      </c>
      <c r="D118" s="10">
        <v>6</v>
      </c>
      <c r="E118" s="10">
        <f t="shared" si="3"/>
        <v>9</v>
      </c>
      <c r="F118" s="10">
        <v>0</v>
      </c>
      <c r="G118" s="10">
        <v>3</v>
      </c>
      <c r="H118" s="10">
        <v>5</v>
      </c>
      <c r="I118" s="10">
        <v>1</v>
      </c>
      <c r="J118" s="10">
        <f t="shared" si="4"/>
        <v>9</v>
      </c>
      <c r="K118" s="10">
        <v>0</v>
      </c>
      <c r="L118" s="10">
        <v>0</v>
      </c>
      <c r="M118" s="10">
        <v>0</v>
      </c>
      <c r="N118" s="10">
        <v>9</v>
      </c>
      <c r="O118" s="10">
        <f t="shared" si="5"/>
        <v>9</v>
      </c>
      <c r="P118" s="1" t="s">
        <v>24</v>
      </c>
      <c r="Q118" s="1" t="s">
        <v>176</v>
      </c>
      <c r="R118" s="1" t="s">
        <v>208</v>
      </c>
      <c r="S118" s="1" t="s">
        <v>208</v>
      </c>
    </row>
    <row r="119" spans="2:19">
      <c r="B119" s="1" t="s">
        <v>470</v>
      </c>
      <c r="C119" s="10">
        <v>7</v>
      </c>
      <c r="D119" s="10">
        <v>0</v>
      </c>
      <c r="E119" s="10">
        <f t="shared" si="3"/>
        <v>7</v>
      </c>
      <c r="F119" s="10">
        <v>0</v>
      </c>
      <c r="G119" s="10">
        <v>0</v>
      </c>
      <c r="H119" s="10">
        <v>7</v>
      </c>
      <c r="I119" s="10">
        <v>0</v>
      </c>
      <c r="J119" s="10">
        <f t="shared" si="4"/>
        <v>7</v>
      </c>
      <c r="K119" s="10">
        <v>0</v>
      </c>
      <c r="L119" s="10">
        <v>7</v>
      </c>
      <c r="M119" s="10">
        <v>0</v>
      </c>
      <c r="N119" s="10">
        <v>0</v>
      </c>
      <c r="O119" s="10">
        <f t="shared" si="5"/>
        <v>7</v>
      </c>
      <c r="P119" s="1" t="s">
        <v>24</v>
      </c>
      <c r="Q119" s="1" t="s">
        <v>24</v>
      </c>
      <c r="R119" s="1" t="s">
        <v>507</v>
      </c>
      <c r="S119" s="1" t="s">
        <v>507</v>
      </c>
    </row>
    <row r="120" spans="2:19">
      <c r="B120" s="1" t="s">
        <v>470</v>
      </c>
      <c r="C120" s="10">
        <v>0</v>
      </c>
      <c r="D120" s="10">
        <v>6</v>
      </c>
      <c r="E120" s="10">
        <f t="shared" si="3"/>
        <v>6</v>
      </c>
      <c r="F120" s="10">
        <v>0</v>
      </c>
      <c r="G120" s="10">
        <v>1</v>
      </c>
      <c r="H120" s="10">
        <v>5</v>
      </c>
      <c r="I120" s="10">
        <v>0</v>
      </c>
      <c r="J120" s="10">
        <f t="shared" si="4"/>
        <v>6</v>
      </c>
      <c r="K120" s="10">
        <v>0</v>
      </c>
      <c r="L120" s="10">
        <v>0</v>
      </c>
      <c r="M120" s="10">
        <v>0</v>
      </c>
      <c r="N120" s="10">
        <v>6</v>
      </c>
      <c r="O120" s="10">
        <f t="shared" si="5"/>
        <v>6</v>
      </c>
      <c r="P120" s="1" t="s">
        <v>23</v>
      </c>
      <c r="Q120" s="1" t="s">
        <v>23</v>
      </c>
      <c r="R120" s="1" t="s">
        <v>508</v>
      </c>
      <c r="S120" s="1" t="s">
        <v>508</v>
      </c>
    </row>
    <row r="121" spans="2:19">
      <c r="B121" s="1" t="s">
        <v>470</v>
      </c>
      <c r="C121" s="10">
        <v>5</v>
      </c>
      <c r="D121" s="10">
        <v>5</v>
      </c>
      <c r="E121" s="10">
        <f t="shared" si="3"/>
        <v>10</v>
      </c>
      <c r="F121" s="10">
        <v>0</v>
      </c>
      <c r="G121" s="10">
        <v>0</v>
      </c>
      <c r="H121" s="10">
        <v>10</v>
      </c>
      <c r="I121" s="10">
        <v>0</v>
      </c>
      <c r="J121" s="10">
        <f t="shared" si="4"/>
        <v>10</v>
      </c>
      <c r="K121" s="10">
        <v>0</v>
      </c>
      <c r="L121" s="10">
        <v>0</v>
      </c>
      <c r="M121" s="10">
        <v>0</v>
      </c>
      <c r="N121" s="10">
        <v>10</v>
      </c>
      <c r="O121" s="10">
        <f t="shared" si="5"/>
        <v>10</v>
      </c>
      <c r="P121" s="1" t="s">
        <v>509</v>
      </c>
      <c r="Q121" s="1" t="s">
        <v>510</v>
      </c>
      <c r="R121" s="1" t="s">
        <v>434</v>
      </c>
      <c r="S121" s="1" t="s">
        <v>434</v>
      </c>
    </row>
    <row r="122" spans="2:19">
      <c r="B122" s="1" t="s">
        <v>470</v>
      </c>
      <c r="C122" s="10">
        <v>5</v>
      </c>
      <c r="D122" s="10">
        <v>5</v>
      </c>
      <c r="E122" s="10">
        <f t="shared" si="3"/>
        <v>10</v>
      </c>
      <c r="F122" s="10">
        <v>0</v>
      </c>
      <c r="G122" s="10">
        <v>0</v>
      </c>
      <c r="H122" s="10">
        <v>10</v>
      </c>
      <c r="I122" s="10">
        <v>0</v>
      </c>
      <c r="J122" s="10">
        <f t="shared" si="4"/>
        <v>10</v>
      </c>
      <c r="K122" s="10">
        <v>0</v>
      </c>
      <c r="L122" s="10">
        <v>0</v>
      </c>
      <c r="M122" s="10">
        <v>0</v>
      </c>
      <c r="N122" s="10">
        <v>10</v>
      </c>
      <c r="O122" s="10">
        <f t="shared" si="5"/>
        <v>10</v>
      </c>
      <c r="P122" s="1" t="s">
        <v>509</v>
      </c>
      <c r="Q122" s="1" t="s">
        <v>511</v>
      </c>
      <c r="R122" s="1" t="s">
        <v>434</v>
      </c>
      <c r="S122" s="1" t="s">
        <v>434</v>
      </c>
    </row>
    <row r="123" spans="2:19">
      <c r="B123" s="1" t="s">
        <v>470</v>
      </c>
      <c r="C123" s="10">
        <v>1</v>
      </c>
      <c r="D123" s="10">
        <v>7</v>
      </c>
      <c r="E123" s="10">
        <f t="shared" si="3"/>
        <v>8</v>
      </c>
      <c r="F123" s="10">
        <v>0</v>
      </c>
      <c r="G123" s="10">
        <v>0</v>
      </c>
      <c r="H123" s="10">
        <v>7</v>
      </c>
      <c r="I123" s="10">
        <v>1</v>
      </c>
      <c r="J123" s="10">
        <f t="shared" si="4"/>
        <v>8</v>
      </c>
      <c r="K123" s="10">
        <v>0</v>
      </c>
      <c r="L123" s="10">
        <v>0</v>
      </c>
      <c r="M123" s="10">
        <v>0</v>
      </c>
      <c r="N123" s="10">
        <v>8</v>
      </c>
      <c r="O123" s="10">
        <f t="shared" si="5"/>
        <v>8</v>
      </c>
      <c r="P123" s="1" t="s">
        <v>442</v>
      </c>
      <c r="Q123" s="1" t="s">
        <v>478</v>
      </c>
      <c r="R123" s="1" t="s">
        <v>512</v>
      </c>
      <c r="S123" s="1" t="s">
        <v>512</v>
      </c>
    </row>
    <row r="124" spans="2:19">
      <c r="B124" s="1" t="s">
        <v>470</v>
      </c>
      <c r="C124" s="10">
        <v>8</v>
      </c>
      <c r="D124" s="10">
        <v>5</v>
      </c>
      <c r="E124" s="10">
        <f t="shared" si="3"/>
        <v>13</v>
      </c>
      <c r="F124" s="10">
        <v>0</v>
      </c>
      <c r="G124" s="10">
        <v>0</v>
      </c>
      <c r="H124" s="10">
        <v>13</v>
      </c>
      <c r="I124" s="10">
        <v>0</v>
      </c>
      <c r="J124" s="10">
        <f t="shared" si="4"/>
        <v>13</v>
      </c>
      <c r="K124" s="10">
        <v>0</v>
      </c>
      <c r="L124" s="10">
        <v>0</v>
      </c>
      <c r="M124" s="10">
        <v>0</v>
      </c>
      <c r="N124" s="10">
        <v>13</v>
      </c>
      <c r="O124" s="10">
        <f t="shared" si="5"/>
        <v>13</v>
      </c>
      <c r="P124" s="1" t="s">
        <v>241</v>
      </c>
      <c r="Q124" s="1" t="s">
        <v>343</v>
      </c>
      <c r="R124" s="1" t="s">
        <v>434</v>
      </c>
      <c r="S124" s="1" t="s">
        <v>434</v>
      </c>
    </row>
    <row r="125" spans="2:19">
      <c r="B125" s="1" t="s">
        <v>470</v>
      </c>
      <c r="C125" s="10">
        <v>1</v>
      </c>
      <c r="D125" s="10">
        <v>5</v>
      </c>
      <c r="E125" s="10">
        <f t="shared" si="3"/>
        <v>6</v>
      </c>
      <c r="F125" s="10">
        <v>0</v>
      </c>
      <c r="G125" s="10">
        <v>0</v>
      </c>
      <c r="H125" s="10">
        <v>5</v>
      </c>
      <c r="I125" s="10">
        <v>1</v>
      </c>
      <c r="J125" s="10">
        <f t="shared" si="4"/>
        <v>6</v>
      </c>
      <c r="K125" s="10">
        <v>0</v>
      </c>
      <c r="L125" s="10">
        <v>6</v>
      </c>
      <c r="M125" s="10">
        <v>0</v>
      </c>
      <c r="N125" s="10">
        <v>0</v>
      </c>
      <c r="O125" s="10">
        <f t="shared" si="5"/>
        <v>6</v>
      </c>
      <c r="P125" s="1" t="s">
        <v>266</v>
      </c>
      <c r="Q125" s="1" t="s">
        <v>513</v>
      </c>
      <c r="R125" s="1" t="s">
        <v>514</v>
      </c>
      <c r="S125" s="1" t="s">
        <v>514</v>
      </c>
    </row>
    <row r="126" spans="2:19">
      <c r="B126" s="1" t="s">
        <v>470</v>
      </c>
      <c r="C126" s="10">
        <v>1</v>
      </c>
      <c r="D126" s="10">
        <v>5</v>
      </c>
      <c r="E126" s="10">
        <f t="shared" si="3"/>
        <v>6</v>
      </c>
      <c r="F126" s="10">
        <v>0</v>
      </c>
      <c r="G126" s="10">
        <v>1</v>
      </c>
      <c r="H126" s="10">
        <v>5</v>
      </c>
      <c r="I126" s="10">
        <v>0</v>
      </c>
      <c r="J126" s="10">
        <f t="shared" si="4"/>
        <v>6</v>
      </c>
      <c r="K126" s="10">
        <v>0</v>
      </c>
      <c r="L126" s="10">
        <v>0</v>
      </c>
      <c r="M126" s="10">
        <v>0</v>
      </c>
      <c r="N126" s="10">
        <v>6</v>
      </c>
      <c r="O126" s="10">
        <f t="shared" si="5"/>
        <v>6</v>
      </c>
      <c r="P126" s="1" t="s">
        <v>241</v>
      </c>
      <c r="Q126" s="1" t="s">
        <v>253</v>
      </c>
      <c r="R126" s="1" t="s">
        <v>515</v>
      </c>
      <c r="S126" s="1" t="s">
        <v>515</v>
      </c>
    </row>
  </sheetData>
  <pageMargins left="0.33" right="0.28000000000000003" top="0.74803149606299213" bottom="0.74803149606299213" header="0.31496062992125984" footer="0.31496062992125984"/>
  <pageSetup scale="2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FF57F-0A07-42C2-849F-371472E9A1C2}">
  <dimension ref="A1:R10"/>
  <sheetViews>
    <sheetView workbookViewId="0">
      <selection activeCell="P15" sqref="P15"/>
    </sheetView>
  </sheetViews>
  <sheetFormatPr baseColWidth="10" defaultRowHeight="15"/>
  <cols>
    <col min="1" max="1" width="33.5703125" customWidth="1"/>
    <col min="17" max="17" width="18.7109375" customWidth="1"/>
    <col min="18" max="18" width="18.42578125" customWidth="1"/>
  </cols>
  <sheetData>
    <row r="1" spans="1:18">
      <c r="A1" s="71" t="s">
        <v>15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</row>
    <row r="2" spans="1:18">
      <c r="A2" s="73" t="s">
        <v>6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</row>
    <row r="3" spans="1:18" ht="15.75" thickBot="1">
      <c r="A3" s="74" t="s">
        <v>109</v>
      </c>
      <c r="B3" s="73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</row>
    <row r="4" spans="1:18" ht="51.75" thickBot="1">
      <c r="A4" s="76" t="s">
        <v>17</v>
      </c>
      <c r="B4" s="77" t="s">
        <v>10</v>
      </c>
      <c r="C4" s="78" t="s">
        <v>9</v>
      </c>
      <c r="D4" s="79" t="s">
        <v>8</v>
      </c>
      <c r="E4" s="80" t="s">
        <v>0</v>
      </c>
      <c r="F4" s="81" t="s">
        <v>18</v>
      </c>
      <c r="G4" s="81" t="s">
        <v>5</v>
      </c>
      <c r="H4" s="82" t="s">
        <v>1</v>
      </c>
      <c r="I4" s="81" t="s">
        <v>8</v>
      </c>
      <c r="J4" s="77" t="s">
        <v>2</v>
      </c>
      <c r="K4" s="79" t="s">
        <v>110</v>
      </c>
      <c r="L4" s="79" t="s">
        <v>19</v>
      </c>
      <c r="M4" s="78" t="s">
        <v>4</v>
      </c>
      <c r="N4" s="79" t="s">
        <v>8</v>
      </c>
      <c r="O4" s="80" t="s">
        <v>11</v>
      </c>
      <c r="P4" s="81" t="s">
        <v>12</v>
      </c>
      <c r="Q4" s="81" t="s">
        <v>13</v>
      </c>
      <c r="R4" s="81" t="s">
        <v>14</v>
      </c>
    </row>
    <row r="5" spans="1:18" ht="39" thickBot="1">
      <c r="A5" s="83" t="s">
        <v>111</v>
      </c>
      <c r="B5" s="84">
        <v>15</v>
      </c>
      <c r="C5" s="85">
        <v>0</v>
      </c>
      <c r="D5" s="86">
        <f>SUM(B5+C5)</f>
        <v>15</v>
      </c>
      <c r="E5" s="84">
        <v>0</v>
      </c>
      <c r="F5" s="87">
        <v>15</v>
      </c>
      <c r="G5" s="87">
        <v>0</v>
      </c>
      <c r="H5" s="85">
        <v>0</v>
      </c>
      <c r="I5" s="86">
        <f>E5+F5</f>
        <v>15</v>
      </c>
      <c r="J5" s="84">
        <v>0</v>
      </c>
      <c r="K5" s="87">
        <v>0</v>
      </c>
      <c r="L5" s="87">
        <v>0</v>
      </c>
      <c r="M5" s="85">
        <v>15</v>
      </c>
      <c r="N5" s="86">
        <f t="shared" ref="N5" si="0">SUM(J5:M5)</f>
        <v>15</v>
      </c>
      <c r="O5" s="88" t="s">
        <v>23</v>
      </c>
      <c r="P5" s="89" t="s">
        <v>80</v>
      </c>
      <c r="Q5" s="89" t="s">
        <v>81</v>
      </c>
      <c r="R5" s="90" t="s">
        <v>112</v>
      </c>
    </row>
    <row r="6" spans="1:18" ht="51">
      <c r="A6" s="91" t="s">
        <v>113</v>
      </c>
      <c r="B6" s="92">
        <v>10</v>
      </c>
      <c r="C6" s="93">
        <v>10</v>
      </c>
      <c r="D6" s="94">
        <f>SUM(B6:C6)</f>
        <v>20</v>
      </c>
      <c r="E6" s="92">
        <v>0</v>
      </c>
      <c r="F6" s="95">
        <v>1</v>
      </c>
      <c r="G6" s="95">
        <v>18</v>
      </c>
      <c r="H6" s="93">
        <v>1</v>
      </c>
      <c r="I6" s="94">
        <f>SUM(E6:H6)</f>
        <v>20</v>
      </c>
      <c r="J6" s="92">
        <v>0</v>
      </c>
      <c r="K6" s="95">
        <v>1</v>
      </c>
      <c r="L6" s="95">
        <v>0</v>
      </c>
      <c r="M6" s="93">
        <v>19</v>
      </c>
      <c r="N6" s="94">
        <f>SUM(J6:M6)</f>
        <v>20</v>
      </c>
      <c r="O6" s="96" t="s">
        <v>23</v>
      </c>
      <c r="P6" s="97" t="s">
        <v>114</v>
      </c>
      <c r="Q6" s="97" t="s">
        <v>115</v>
      </c>
      <c r="R6" s="98" t="s">
        <v>116</v>
      </c>
    </row>
    <row r="7" spans="1:18" ht="51">
      <c r="A7" s="99" t="s">
        <v>117</v>
      </c>
      <c r="B7" s="100">
        <v>10</v>
      </c>
      <c r="C7" s="101">
        <v>13</v>
      </c>
      <c r="D7" s="102">
        <f>SUM(B7:C7)</f>
        <v>23</v>
      </c>
      <c r="E7" s="100">
        <v>0</v>
      </c>
      <c r="F7" s="103">
        <v>4</v>
      </c>
      <c r="G7" s="103">
        <v>19</v>
      </c>
      <c r="H7" s="101">
        <v>0</v>
      </c>
      <c r="I7" s="102">
        <f>E7+F7+G7+H7</f>
        <v>23</v>
      </c>
      <c r="J7" s="100">
        <v>0</v>
      </c>
      <c r="K7" s="103">
        <v>0</v>
      </c>
      <c r="L7" s="103">
        <v>0</v>
      </c>
      <c r="M7" s="101">
        <v>23</v>
      </c>
      <c r="N7" s="102">
        <f>SUM(J7:M7)</f>
        <v>23</v>
      </c>
      <c r="O7" s="104" t="s">
        <v>23</v>
      </c>
      <c r="P7" s="105" t="s">
        <v>114</v>
      </c>
      <c r="Q7" s="105" t="s">
        <v>118</v>
      </c>
      <c r="R7" s="106" t="s">
        <v>116</v>
      </c>
    </row>
    <row r="8" spans="1:18" ht="51.75" thickBot="1">
      <c r="A8" s="107" t="s">
        <v>119</v>
      </c>
      <c r="B8" s="108">
        <v>15</v>
      </c>
      <c r="C8" s="109">
        <v>17</v>
      </c>
      <c r="D8" s="110">
        <f>SUM(B8:C8)</f>
        <v>32</v>
      </c>
      <c r="E8" s="108">
        <v>0</v>
      </c>
      <c r="F8" s="111">
        <v>6</v>
      </c>
      <c r="G8" s="111">
        <v>26</v>
      </c>
      <c r="H8" s="109">
        <v>0</v>
      </c>
      <c r="I8" s="110">
        <f>SUM(E8:H8)</f>
        <v>32</v>
      </c>
      <c r="J8" s="108">
        <v>3</v>
      </c>
      <c r="K8" s="111">
        <v>0</v>
      </c>
      <c r="L8" s="111">
        <v>0</v>
      </c>
      <c r="M8" s="109">
        <v>29</v>
      </c>
      <c r="N8" s="110">
        <f>SUM(J8:M8)</f>
        <v>32</v>
      </c>
      <c r="O8" s="112" t="s">
        <v>23</v>
      </c>
      <c r="P8" s="113" t="s">
        <v>114</v>
      </c>
      <c r="Q8" s="113" t="s">
        <v>118</v>
      </c>
      <c r="R8" s="114" t="s">
        <v>116</v>
      </c>
    </row>
    <row r="9" spans="1:18" ht="39" thickBot="1">
      <c r="A9" s="115" t="s">
        <v>120</v>
      </c>
      <c r="B9" s="116">
        <v>3</v>
      </c>
      <c r="C9" s="117">
        <v>2</v>
      </c>
      <c r="D9" s="118">
        <f>B9+C9</f>
        <v>5</v>
      </c>
      <c r="E9" s="116">
        <v>0</v>
      </c>
      <c r="F9" s="119">
        <v>2</v>
      </c>
      <c r="G9" s="119">
        <v>1</v>
      </c>
      <c r="H9" s="117">
        <v>2</v>
      </c>
      <c r="I9" s="118">
        <f>SUM(E9:H9)</f>
        <v>5</v>
      </c>
      <c r="J9" s="116">
        <v>3</v>
      </c>
      <c r="K9" s="119">
        <v>0</v>
      </c>
      <c r="L9" s="119">
        <v>0</v>
      </c>
      <c r="M9" s="117">
        <v>2</v>
      </c>
      <c r="N9" s="118">
        <f>SUM(J9:M9)</f>
        <v>5</v>
      </c>
      <c r="O9" s="116" t="s">
        <v>21</v>
      </c>
      <c r="P9" s="119" t="s">
        <v>21</v>
      </c>
      <c r="Q9" s="119" t="s">
        <v>121</v>
      </c>
      <c r="R9" s="120" t="s">
        <v>122</v>
      </c>
    </row>
    <row r="10" spans="1:18">
      <c r="A10" s="121"/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</row>
  </sheetData>
  <pageMargins left="0.7" right="0.7" top="0.75" bottom="0.75" header="0.3" footer="0.3"/>
  <pageSetup paperSize="1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22AA9-0254-4DCB-BF50-B5BA42521D9E}">
  <dimension ref="A1:R22"/>
  <sheetViews>
    <sheetView workbookViewId="0">
      <selection activeCell="N6" sqref="N6"/>
    </sheetView>
  </sheetViews>
  <sheetFormatPr baseColWidth="10" defaultRowHeight="15"/>
  <cols>
    <col min="1" max="1" width="21.85546875" customWidth="1"/>
    <col min="17" max="17" width="22.7109375" customWidth="1"/>
    <col min="18" max="18" width="28.140625" customWidth="1"/>
  </cols>
  <sheetData>
    <row r="1" spans="1:18">
      <c r="A1" s="122" t="s">
        <v>15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4"/>
    </row>
    <row r="2" spans="1:18">
      <c r="A2" s="122" t="s">
        <v>6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4"/>
    </row>
    <row r="3" spans="1:18" ht="15.75" thickBot="1">
      <c r="A3" s="125" t="s">
        <v>108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7"/>
    </row>
    <row r="4" spans="1:18" ht="51">
      <c r="A4" s="128" t="s">
        <v>17</v>
      </c>
      <c r="B4" s="129" t="s">
        <v>10</v>
      </c>
      <c r="C4" s="129" t="s">
        <v>9</v>
      </c>
      <c r="D4" s="129" t="s">
        <v>8</v>
      </c>
      <c r="E4" s="129" t="s">
        <v>0</v>
      </c>
      <c r="F4" s="129" t="s">
        <v>18</v>
      </c>
      <c r="G4" s="129" t="s">
        <v>5</v>
      </c>
      <c r="H4" s="129" t="s">
        <v>1</v>
      </c>
      <c r="I4" s="129" t="s">
        <v>8</v>
      </c>
      <c r="J4" s="129" t="s">
        <v>2</v>
      </c>
      <c r="K4" s="129" t="s">
        <v>3</v>
      </c>
      <c r="L4" s="129" t="s">
        <v>19</v>
      </c>
      <c r="M4" s="129" t="s">
        <v>4</v>
      </c>
      <c r="N4" s="129" t="s">
        <v>8</v>
      </c>
      <c r="O4" s="129" t="s">
        <v>11</v>
      </c>
      <c r="P4" s="129" t="s">
        <v>12</v>
      </c>
      <c r="Q4" s="129" t="s">
        <v>13</v>
      </c>
      <c r="R4" s="130" t="s">
        <v>14</v>
      </c>
    </row>
    <row r="5" spans="1:18" ht="51">
      <c r="A5" s="131" t="s">
        <v>123</v>
      </c>
      <c r="B5" s="132">
        <v>0</v>
      </c>
      <c r="C5" s="132">
        <v>4</v>
      </c>
      <c r="D5" s="132">
        <f t="shared" ref="D5:D20" si="0">B5+C5</f>
        <v>4</v>
      </c>
      <c r="E5" s="133">
        <v>0</v>
      </c>
      <c r="F5" s="133">
        <v>1</v>
      </c>
      <c r="G5" s="133">
        <v>3</v>
      </c>
      <c r="H5" s="133">
        <v>0</v>
      </c>
      <c r="I5" s="132">
        <f t="shared" ref="I5:I20" si="1">E5+F5+G5+H5</f>
        <v>4</v>
      </c>
      <c r="J5" s="133">
        <v>1</v>
      </c>
      <c r="K5" s="133">
        <v>0</v>
      </c>
      <c r="L5" s="133">
        <v>0</v>
      </c>
      <c r="M5" s="133">
        <v>3</v>
      </c>
      <c r="N5" s="132">
        <f t="shared" ref="N5:N20" si="2">J5+K5+L5+M5</f>
        <v>4</v>
      </c>
      <c r="O5" s="132" t="s">
        <v>23</v>
      </c>
      <c r="P5" s="132" t="s">
        <v>23</v>
      </c>
      <c r="Q5" s="134" t="s">
        <v>124</v>
      </c>
      <c r="R5" s="134" t="s">
        <v>124</v>
      </c>
    </row>
    <row r="6" spans="1:18" ht="51">
      <c r="A6" s="131" t="s">
        <v>125</v>
      </c>
      <c r="B6" s="132">
        <v>0</v>
      </c>
      <c r="C6" s="132">
        <v>2</v>
      </c>
      <c r="D6" s="132">
        <f t="shared" si="0"/>
        <v>2</v>
      </c>
      <c r="E6" s="135">
        <v>0</v>
      </c>
      <c r="F6" s="135">
        <v>1</v>
      </c>
      <c r="G6" s="135">
        <v>1</v>
      </c>
      <c r="H6" s="135">
        <v>0</v>
      </c>
      <c r="I6" s="132">
        <f t="shared" si="1"/>
        <v>2</v>
      </c>
      <c r="J6" s="135">
        <v>1</v>
      </c>
      <c r="K6" s="135">
        <v>0</v>
      </c>
      <c r="L6" s="135">
        <v>0</v>
      </c>
      <c r="M6" s="135">
        <v>1</v>
      </c>
      <c r="N6" s="132">
        <f t="shared" si="2"/>
        <v>2</v>
      </c>
      <c r="O6" s="132" t="s">
        <v>23</v>
      </c>
      <c r="P6" s="132" t="s">
        <v>23</v>
      </c>
      <c r="Q6" s="134" t="s">
        <v>124</v>
      </c>
      <c r="R6" s="134" t="s">
        <v>124</v>
      </c>
    </row>
    <row r="7" spans="1:18" ht="63.75">
      <c r="A7" s="131" t="s">
        <v>126</v>
      </c>
      <c r="B7" s="132">
        <v>0</v>
      </c>
      <c r="C7" s="132">
        <v>4</v>
      </c>
      <c r="D7" s="132">
        <f t="shared" si="0"/>
        <v>4</v>
      </c>
      <c r="E7" s="135">
        <v>0</v>
      </c>
      <c r="F7" s="135">
        <v>1</v>
      </c>
      <c r="G7" s="135">
        <v>3</v>
      </c>
      <c r="H7" s="135">
        <v>0</v>
      </c>
      <c r="I7" s="132">
        <f t="shared" si="1"/>
        <v>4</v>
      </c>
      <c r="J7" s="135">
        <v>1</v>
      </c>
      <c r="K7" s="135">
        <v>0</v>
      </c>
      <c r="L7" s="135">
        <v>0</v>
      </c>
      <c r="M7" s="135">
        <v>3</v>
      </c>
      <c r="N7" s="132">
        <f t="shared" si="2"/>
        <v>4</v>
      </c>
      <c r="O7" s="132" t="s">
        <v>23</v>
      </c>
      <c r="P7" s="132" t="s">
        <v>23</v>
      </c>
      <c r="Q7" s="136" t="s">
        <v>127</v>
      </c>
      <c r="R7" s="136" t="s">
        <v>127</v>
      </c>
    </row>
    <row r="8" spans="1:18" ht="63.75">
      <c r="A8" s="137" t="s">
        <v>128</v>
      </c>
      <c r="B8" s="138">
        <v>50</v>
      </c>
      <c r="C8" s="138">
        <v>60</v>
      </c>
      <c r="D8" s="132">
        <f t="shared" si="0"/>
        <v>110</v>
      </c>
      <c r="E8" s="138">
        <v>0</v>
      </c>
      <c r="F8" s="138">
        <v>35</v>
      </c>
      <c r="G8" s="138">
        <v>75</v>
      </c>
      <c r="H8" s="138">
        <v>0</v>
      </c>
      <c r="I8" s="132">
        <f t="shared" si="1"/>
        <v>110</v>
      </c>
      <c r="J8" s="138">
        <v>30</v>
      </c>
      <c r="K8" s="138">
        <v>0</v>
      </c>
      <c r="L8" s="138">
        <v>0</v>
      </c>
      <c r="M8" s="138">
        <v>80</v>
      </c>
      <c r="N8" s="132">
        <f t="shared" si="2"/>
        <v>110</v>
      </c>
      <c r="O8" s="138" t="s">
        <v>23</v>
      </c>
      <c r="P8" s="138" t="s">
        <v>23</v>
      </c>
      <c r="Q8" s="139" t="s">
        <v>129</v>
      </c>
      <c r="R8" s="139" t="s">
        <v>129</v>
      </c>
    </row>
    <row r="9" spans="1:18" ht="51">
      <c r="A9" s="137" t="s">
        <v>130</v>
      </c>
      <c r="B9" s="138">
        <v>3</v>
      </c>
      <c r="C9" s="138">
        <v>6</v>
      </c>
      <c r="D9" s="132">
        <f t="shared" si="0"/>
        <v>9</v>
      </c>
      <c r="E9" s="138">
        <v>0</v>
      </c>
      <c r="F9" s="138">
        <v>2</v>
      </c>
      <c r="G9" s="138">
        <v>7</v>
      </c>
      <c r="H9" s="138">
        <v>0</v>
      </c>
      <c r="I9" s="132">
        <f t="shared" si="1"/>
        <v>9</v>
      </c>
      <c r="J9" s="138">
        <v>1</v>
      </c>
      <c r="K9" s="138">
        <v>0</v>
      </c>
      <c r="L9" s="138">
        <v>0</v>
      </c>
      <c r="M9" s="138">
        <v>8</v>
      </c>
      <c r="N9" s="132">
        <f t="shared" si="2"/>
        <v>9</v>
      </c>
      <c r="O9" s="138" t="s">
        <v>23</v>
      </c>
      <c r="P9" s="138" t="s">
        <v>114</v>
      </c>
      <c r="Q9" s="139" t="s">
        <v>131</v>
      </c>
      <c r="R9" s="139" t="s">
        <v>132</v>
      </c>
    </row>
    <row r="10" spans="1:18" ht="51">
      <c r="A10" s="137" t="s">
        <v>133</v>
      </c>
      <c r="B10" s="138">
        <v>10</v>
      </c>
      <c r="C10" s="138">
        <v>10</v>
      </c>
      <c r="D10" s="132">
        <f t="shared" si="0"/>
        <v>20</v>
      </c>
      <c r="E10" s="138">
        <v>0</v>
      </c>
      <c r="F10" s="138">
        <v>5</v>
      </c>
      <c r="G10" s="138">
        <v>15</v>
      </c>
      <c r="H10" s="138">
        <v>0</v>
      </c>
      <c r="I10" s="132">
        <f t="shared" si="1"/>
        <v>20</v>
      </c>
      <c r="J10" s="138">
        <v>3</v>
      </c>
      <c r="K10" s="138">
        <v>0</v>
      </c>
      <c r="L10" s="138">
        <v>0</v>
      </c>
      <c r="M10" s="138">
        <v>17</v>
      </c>
      <c r="N10" s="132">
        <f t="shared" si="2"/>
        <v>20</v>
      </c>
      <c r="O10" s="138" t="s">
        <v>23</v>
      </c>
      <c r="P10" s="138" t="s">
        <v>114</v>
      </c>
      <c r="Q10" s="139" t="s">
        <v>134</v>
      </c>
      <c r="R10" s="139" t="s">
        <v>134</v>
      </c>
    </row>
    <row r="11" spans="1:18" ht="51">
      <c r="A11" s="137" t="s">
        <v>135</v>
      </c>
      <c r="B11" s="138">
        <v>0</v>
      </c>
      <c r="C11" s="138">
        <v>3</v>
      </c>
      <c r="D11" s="132">
        <f t="shared" si="0"/>
        <v>3</v>
      </c>
      <c r="E11" s="138">
        <v>0</v>
      </c>
      <c r="F11" s="138">
        <v>1</v>
      </c>
      <c r="G11" s="138">
        <v>2</v>
      </c>
      <c r="H11" s="138">
        <v>0</v>
      </c>
      <c r="I11" s="132">
        <f t="shared" si="1"/>
        <v>3</v>
      </c>
      <c r="J11" s="138">
        <v>1</v>
      </c>
      <c r="K11" s="138">
        <v>0</v>
      </c>
      <c r="L11" s="138">
        <v>0</v>
      </c>
      <c r="M11" s="138">
        <v>2</v>
      </c>
      <c r="N11" s="132">
        <f t="shared" si="2"/>
        <v>3</v>
      </c>
      <c r="O11" s="138" t="s">
        <v>23</v>
      </c>
      <c r="P11" s="138" t="s">
        <v>114</v>
      </c>
      <c r="Q11" s="139" t="s">
        <v>124</v>
      </c>
      <c r="R11" s="139" t="s">
        <v>124</v>
      </c>
    </row>
    <row r="12" spans="1:18" ht="127.5">
      <c r="A12" s="137" t="s">
        <v>136</v>
      </c>
      <c r="B12" s="138">
        <v>22</v>
      </c>
      <c r="C12" s="138">
        <v>38</v>
      </c>
      <c r="D12" s="132">
        <f t="shared" si="0"/>
        <v>60</v>
      </c>
      <c r="E12" s="138">
        <v>0</v>
      </c>
      <c r="F12" s="138">
        <v>10</v>
      </c>
      <c r="G12" s="138">
        <v>50</v>
      </c>
      <c r="H12" s="138">
        <v>0</v>
      </c>
      <c r="I12" s="132">
        <f t="shared" si="1"/>
        <v>60</v>
      </c>
      <c r="J12" s="138">
        <v>40</v>
      </c>
      <c r="K12" s="138">
        <v>0</v>
      </c>
      <c r="L12" s="138">
        <v>0</v>
      </c>
      <c r="M12" s="138">
        <v>20</v>
      </c>
      <c r="N12" s="132">
        <f t="shared" si="2"/>
        <v>60</v>
      </c>
      <c r="O12" s="138" t="s">
        <v>23</v>
      </c>
      <c r="P12" s="138" t="s">
        <v>114</v>
      </c>
      <c r="Q12" s="139" t="s">
        <v>137</v>
      </c>
      <c r="R12" s="139" t="s">
        <v>137</v>
      </c>
    </row>
    <row r="13" spans="1:18" ht="51">
      <c r="A13" s="131" t="s">
        <v>138</v>
      </c>
      <c r="B13" s="132">
        <v>0</v>
      </c>
      <c r="C13" s="132">
        <v>28</v>
      </c>
      <c r="D13" s="132">
        <f t="shared" si="0"/>
        <v>28</v>
      </c>
      <c r="E13" s="140">
        <v>0</v>
      </c>
      <c r="F13" s="140">
        <v>3</v>
      </c>
      <c r="G13" s="140">
        <v>23</v>
      </c>
      <c r="H13" s="140">
        <v>2</v>
      </c>
      <c r="I13" s="132">
        <f t="shared" si="1"/>
        <v>28</v>
      </c>
      <c r="J13" s="140">
        <v>3</v>
      </c>
      <c r="K13" s="140">
        <v>0</v>
      </c>
      <c r="L13" s="140">
        <v>0</v>
      </c>
      <c r="M13" s="140">
        <v>25</v>
      </c>
      <c r="N13" s="132">
        <f t="shared" si="2"/>
        <v>28</v>
      </c>
      <c r="O13" s="138" t="s">
        <v>23</v>
      </c>
      <c r="P13" s="138" t="s">
        <v>23</v>
      </c>
      <c r="Q13" s="141" t="s">
        <v>139</v>
      </c>
      <c r="R13" s="141" t="s">
        <v>139</v>
      </c>
    </row>
    <row r="14" spans="1:18" ht="63.75">
      <c r="A14" s="137" t="s">
        <v>140</v>
      </c>
      <c r="B14" s="138"/>
      <c r="C14" s="138">
        <v>15</v>
      </c>
      <c r="D14" s="132">
        <f t="shared" si="0"/>
        <v>15</v>
      </c>
      <c r="E14" s="142">
        <v>0</v>
      </c>
      <c r="F14" s="142">
        <v>6</v>
      </c>
      <c r="G14" s="142">
        <v>9</v>
      </c>
      <c r="H14" s="142">
        <v>0</v>
      </c>
      <c r="I14" s="132">
        <f t="shared" si="1"/>
        <v>15</v>
      </c>
      <c r="J14" s="142">
        <v>1</v>
      </c>
      <c r="K14" s="142">
        <v>0</v>
      </c>
      <c r="L14" s="142">
        <v>0</v>
      </c>
      <c r="M14" s="142">
        <v>14</v>
      </c>
      <c r="N14" s="132">
        <f t="shared" si="2"/>
        <v>15</v>
      </c>
      <c r="O14" s="142" t="s">
        <v>23</v>
      </c>
      <c r="P14" s="142" t="s">
        <v>23</v>
      </c>
      <c r="Q14" s="143" t="s">
        <v>141</v>
      </c>
      <c r="R14" s="143" t="s">
        <v>141</v>
      </c>
    </row>
    <row r="15" spans="1:18" ht="63.75">
      <c r="A15" s="137" t="s">
        <v>142</v>
      </c>
      <c r="B15" s="138">
        <v>6</v>
      </c>
      <c r="C15" s="138">
        <v>5</v>
      </c>
      <c r="D15" s="132">
        <f t="shared" si="0"/>
        <v>11</v>
      </c>
      <c r="E15" s="142">
        <v>0</v>
      </c>
      <c r="F15" s="142">
        <v>1</v>
      </c>
      <c r="G15" s="142">
        <v>10</v>
      </c>
      <c r="H15" s="142">
        <v>0</v>
      </c>
      <c r="I15" s="132">
        <f t="shared" si="1"/>
        <v>11</v>
      </c>
      <c r="J15" s="142">
        <v>1</v>
      </c>
      <c r="K15" s="142">
        <v>0</v>
      </c>
      <c r="L15" s="142">
        <v>0</v>
      </c>
      <c r="M15" s="142">
        <v>10</v>
      </c>
      <c r="N15" s="132">
        <f t="shared" si="2"/>
        <v>11</v>
      </c>
      <c r="O15" s="142" t="s">
        <v>23</v>
      </c>
      <c r="P15" s="142" t="s">
        <v>23</v>
      </c>
      <c r="Q15" s="143" t="s">
        <v>141</v>
      </c>
      <c r="R15" s="143" t="s">
        <v>141</v>
      </c>
    </row>
    <row r="16" spans="1:18">
      <c r="A16" s="131" t="s">
        <v>143</v>
      </c>
      <c r="B16" s="132">
        <v>50</v>
      </c>
      <c r="C16" s="132">
        <v>50</v>
      </c>
      <c r="D16" s="132">
        <f t="shared" si="0"/>
        <v>100</v>
      </c>
      <c r="E16" s="140">
        <v>20</v>
      </c>
      <c r="F16" s="140">
        <v>80</v>
      </c>
      <c r="G16" s="140">
        <v>0</v>
      </c>
      <c r="H16" s="140">
        <v>0</v>
      </c>
      <c r="I16" s="132">
        <f t="shared" si="1"/>
        <v>100</v>
      </c>
      <c r="J16" s="140">
        <v>0</v>
      </c>
      <c r="K16" s="140">
        <v>0</v>
      </c>
      <c r="L16" s="140">
        <v>0</v>
      </c>
      <c r="M16" s="140">
        <v>100</v>
      </c>
      <c r="N16" s="132">
        <f t="shared" si="2"/>
        <v>100</v>
      </c>
      <c r="O16" s="142" t="s">
        <v>23</v>
      </c>
      <c r="P16" s="142" t="s">
        <v>23</v>
      </c>
      <c r="Q16" s="141" t="s">
        <v>144</v>
      </c>
      <c r="R16" s="141" t="s">
        <v>144</v>
      </c>
    </row>
    <row r="17" spans="1:18" ht="63.75">
      <c r="A17" s="137" t="s">
        <v>145</v>
      </c>
      <c r="B17" s="138">
        <v>60</v>
      </c>
      <c r="C17" s="138">
        <v>50</v>
      </c>
      <c r="D17" s="132">
        <f t="shared" si="0"/>
        <v>110</v>
      </c>
      <c r="E17" s="142">
        <v>0</v>
      </c>
      <c r="F17" s="142">
        <v>30</v>
      </c>
      <c r="G17" s="142">
        <v>80</v>
      </c>
      <c r="H17" s="142">
        <v>0</v>
      </c>
      <c r="I17" s="132">
        <f t="shared" si="1"/>
        <v>110</v>
      </c>
      <c r="J17" s="142">
        <v>75</v>
      </c>
      <c r="K17" s="142">
        <v>8</v>
      </c>
      <c r="L17" s="142">
        <v>5</v>
      </c>
      <c r="M17" s="142">
        <v>22</v>
      </c>
      <c r="N17" s="132">
        <f t="shared" si="2"/>
        <v>110</v>
      </c>
      <c r="O17" s="142" t="s">
        <v>114</v>
      </c>
      <c r="P17" s="142" t="s">
        <v>114</v>
      </c>
      <c r="Q17" s="143" t="s">
        <v>146</v>
      </c>
      <c r="R17" s="143" t="s">
        <v>146</v>
      </c>
    </row>
    <row r="18" spans="1:18" ht="89.25">
      <c r="A18" s="131" t="s">
        <v>147</v>
      </c>
      <c r="B18" s="132">
        <v>20</v>
      </c>
      <c r="C18" s="132">
        <v>40</v>
      </c>
      <c r="D18" s="132">
        <f t="shared" si="0"/>
        <v>60</v>
      </c>
      <c r="E18" s="140">
        <v>0</v>
      </c>
      <c r="F18" s="140">
        <v>12</v>
      </c>
      <c r="G18" s="140">
        <v>42</v>
      </c>
      <c r="H18" s="140">
        <v>6</v>
      </c>
      <c r="I18" s="132">
        <f t="shared" si="1"/>
        <v>60</v>
      </c>
      <c r="J18" s="140">
        <v>13</v>
      </c>
      <c r="K18" s="140">
        <v>0</v>
      </c>
      <c r="L18" s="140">
        <v>0</v>
      </c>
      <c r="M18" s="140">
        <v>47</v>
      </c>
      <c r="N18" s="132">
        <f t="shared" si="2"/>
        <v>60</v>
      </c>
      <c r="O18" s="142" t="s">
        <v>114</v>
      </c>
      <c r="P18" s="142" t="s">
        <v>114</v>
      </c>
      <c r="Q18" s="140" t="s">
        <v>148</v>
      </c>
      <c r="R18" s="140" t="s">
        <v>148</v>
      </c>
    </row>
    <row r="19" spans="1:18" ht="51">
      <c r="A19" s="131" t="s">
        <v>149</v>
      </c>
      <c r="B19" s="132">
        <v>2</v>
      </c>
      <c r="C19" s="132">
        <v>2</v>
      </c>
      <c r="D19" s="132">
        <f t="shared" si="0"/>
        <v>4</v>
      </c>
      <c r="E19" s="140">
        <v>0</v>
      </c>
      <c r="F19" s="140">
        <v>3</v>
      </c>
      <c r="G19" s="140">
        <v>1</v>
      </c>
      <c r="H19" s="140">
        <v>0</v>
      </c>
      <c r="I19" s="132">
        <f t="shared" si="1"/>
        <v>4</v>
      </c>
      <c r="J19" s="140">
        <v>0</v>
      </c>
      <c r="K19" s="140">
        <v>0</v>
      </c>
      <c r="L19" s="140">
        <v>0</v>
      </c>
      <c r="M19" s="140">
        <v>4</v>
      </c>
      <c r="N19" s="132">
        <f t="shared" si="2"/>
        <v>4</v>
      </c>
      <c r="O19" s="142" t="s">
        <v>114</v>
      </c>
      <c r="P19" s="142" t="s">
        <v>114</v>
      </c>
      <c r="Q19" s="134" t="s">
        <v>124</v>
      </c>
      <c r="R19" s="134" t="s">
        <v>124</v>
      </c>
    </row>
    <row r="20" spans="1:18" ht="89.25">
      <c r="A20" s="131" t="s">
        <v>150</v>
      </c>
      <c r="B20" s="132">
        <v>0</v>
      </c>
      <c r="C20" s="132">
        <v>2</v>
      </c>
      <c r="D20" s="132">
        <f t="shared" si="0"/>
        <v>2</v>
      </c>
      <c r="E20" s="140">
        <v>0</v>
      </c>
      <c r="F20" s="140">
        <v>1</v>
      </c>
      <c r="G20" s="140">
        <v>1</v>
      </c>
      <c r="H20" s="140">
        <v>0</v>
      </c>
      <c r="I20" s="132">
        <f t="shared" si="1"/>
        <v>2</v>
      </c>
      <c r="J20" s="140">
        <v>1</v>
      </c>
      <c r="K20" s="140">
        <v>0</v>
      </c>
      <c r="L20" s="140">
        <v>0</v>
      </c>
      <c r="M20" s="140">
        <v>1</v>
      </c>
      <c r="N20" s="132">
        <f t="shared" si="2"/>
        <v>2</v>
      </c>
      <c r="O20" s="142" t="s">
        <v>114</v>
      </c>
      <c r="P20" s="142" t="s">
        <v>114</v>
      </c>
      <c r="Q20" s="134" t="s">
        <v>124</v>
      </c>
      <c r="R20" s="134" t="s">
        <v>124</v>
      </c>
    </row>
    <row r="21" spans="1:18">
      <c r="A21" s="144"/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4"/>
    </row>
    <row r="22" spans="1:18">
      <c r="A22" s="144"/>
      <c r="B22" s="144"/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9AD0F-9E65-4CA3-83B6-13242D126BD8}">
  <dimension ref="A1:R90"/>
  <sheetViews>
    <sheetView workbookViewId="0">
      <selection activeCell="H6" sqref="H6"/>
    </sheetView>
  </sheetViews>
  <sheetFormatPr baseColWidth="10" defaultRowHeight="15"/>
  <cols>
    <col min="1" max="1" width="23.42578125" customWidth="1"/>
    <col min="15" max="15" width="16.5703125" customWidth="1"/>
    <col min="16" max="16" width="15.85546875" customWidth="1"/>
    <col min="18" max="18" width="28.7109375" customWidth="1"/>
  </cols>
  <sheetData>
    <row r="1" spans="1:18">
      <c r="A1" s="153" t="s">
        <v>15</v>
      </c>
      <c r="B1" s="153"/>
      <c r="C1" s="153"/>
      <c r="D1" s="153"/>
      <c r="E1" s="153"/>
      <c r="F1" s="153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</row>
    <row r="2" spans="1:18">
      <c r="A2" s="154" t="s">
        <v>6</v>
      </c>
      <c r="B2" s="154"/>
      <c r="C2" s="154"/>
      <c r="D2" s="154"/>
      <c r="E2" s="154"/>
      <c r="F2" s="154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</row>
    <row r="3" spans="1:18">
      <c r="A3" s="146" t="s">
        <v>108</v>
      </c>
      <c r="B3" s="147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</row>
    <row r="4" spans="1:18" ht="51">
      <c r="A4" s="148" t="s">
        <v>17</v>
      </c>
      <c r="B4" s="149" t="s">
        <v>10</v>
      </c>
      <c r="C4" s="149" t="s">
        <v>9</v>
      </c>
      <c r="D4" s="149" t="s">
        <v>8</v>
      </c>
      <c r="E4" s="149" t="s">
        <v>0</v>
      </c>
      <c r="F4" s="149" t="s">
        <v>18</v>
      </c>
      <c r="G4" s="149" t="s">
        <v>151</v>
      </c>
      <c r="H4" s="149" t="s">
        <v>1</v>
      </c>
      <c r="I4" s="149" t="s">
        <v>8</v>
      </c>
      <c r="J4" s="149" t="s">
        <v>2</v>
      </c>
      <c r="K4" s="149" t="s">
        <v>110</v>
      </c>
      <c r="L4" s="149" t="s">
        <v>19</v>
      </c>
      <c r="M4" s="149" t="s">
        <v>4</v>
      </c>
      <c r="N4" s="149" t="s">
        <v>8</v>
      </c>
      <c r="O4" s="149" t="s">
        <v>11</v>
      </c>
      <c r="P4" s="149" t="s">
        <v>12</v>
      </c>
      <c r="Q4" s="149" t="s">
        <v>13</v>
      </c>
      <c r="R4" s="149" t="s">
        <v>14</v>
      </c>
    </row>
    <row r="5" spans="1:18" ht="110.25" customHeight="1">
      <c r="A5" s="150" t="s">
        <v>152</v>
      </c>
      <c r="B5" s="148">
        <v>1</v>
      </c>
      <c r="C5" s="148">
        <v>2</v>
      </c>
      <c r="D5" s="148">
        <f>B5+C5</f>
        <v>3</v>
      </c>
      <c r="E5" s="148">
        <v>0</v>
      </c>
      <c r="F5" s="148">
        <v>0</v>
      </c>
      <c r="G5" s="148">
        <v>3</v>
      </c>
      <c r="H5" s="148">
        <v>0</v>
      </c>
      <c r="I5" s="148">
        <f>E5+F5+G5+H5</f>
        <v>3</v>
      </c>
      <c r="J5" s="148">
        <v>0</v>
      </c>
      <c r="K5" s="148">
        <v>0</v>
      </c>
      <c r="L5" s="148">
        <v>0</v>
      </c>
      <c r="M5" s="148">
        <v>3</v>
      </c>
      <c r="N5" s="148">
        <f>J5+K5+L5+M5</f>
        <v>3</v>
      </c>
      <c r="O5" s="148" t="s">
        <v>153</v>
      </c>
      <c r="P5" s="148" t="s">
        <v>22</v>
      </c>
      <c r="Q5" s="148" t="s">
        <v>154</v>
      </c>
      <c r="R5" s="148" t="s">
        <v>155</v>
      </c>
    </row>
    <row r="6" spans="1:18" ht="124.5" customHeight="1">
      <c r="A6" s="150" t="s">
        <v>152</v>
      </c>
      <c r="B6" s="148">
        <v>2</v>
      </c>
      <c r="C6" s="148">
        <v>2</v>
      </c>
      <c r="D6" s="148">
        <f t="shared" ref="D6:D69" si="0">B6+C6</f>
        <v>4</v>
      </c>
      <c r="E6" s="148">
        <v>0</v>
      </c>
      <c r="F6" s="148">
        <v>0</v>
      </c>
      <c r="G6" s="148">
        <v>4</v>
      </c>
      <c r="H6" s="148">
        <v>0</v>
      </c>
      <c r="I6" s="148">
        <f t="shared" ref="I6:I69" si="1">E6+F6+G6+H6</f>
        <v>4</v>
      </c>
      <c r="J6" s="148">
        <v>0</v>
      </c>
      <c r="K6" s="148">
        <v>0</v>
      </c>
      <c r="L6" s="148">
        <v>0</v>
      </c>
      <c r="M6" s="148">
        <v>4</v>
      </c>
      <c r="N6" s="148">
        <f t="shared" ref="N6:N69" si="2">J6+K6+L6+M6</f>
        <v>4</v>
      </c>
      <c r="O6" s="148" t="s">
        <v>153</v>
      </c>
      <c r="P6" s="148" t="s">
        <v>156</v>
      </c>
      <c r="Q6" s="148" t="s">
        <v>157</v>
      </c>
      <c r="R6" s="148" t="s">
        <v>158</v>
      </c>
    </row>
    <row r="7" spans="1:18" ht="38.25">
      <c r="A7" s="150" t="s">
        <v>152</v>
      </c>
      <c r="B7" s="148">
        <v>6</v>
      </c>
      <c r="C7" s="148">
        <v>54</v>
      </c>
      <c r="D7" s="148">
        <f t="shared" si="0"/>
        <v>60</v>
      </c>
      <c r="E7" s="148">
        <v>0</v>
      </c>
      <c r="F7" s="148">
        <v>0</v>
      </c>
      <c r="G7" s="148">
        <v>60</v>
      </c>
      <c r="H7" s="148">
        <v>0</v>
      </c>
      <c r="I7" s="148">
        <f t="shared" si="1"/>
        <v>60</v>
      </c>
      <c r="J7" s="148">
        <v>0</v>
      </c>
      <c r="K7" s="148">
        <v>0</v>
      </c>
      <c r="L7" s="148">
        <v>0</v>
      </c>
      <c r="M7" s="148">
        <v>60</v>
      </c>
      <c r="N7" s="148">
        <f t="shared" si="2"/>
        <v>60</v>
      </c>
      <c r="O7" s="148" t="s">
        <v>153</v>
      </c>
      <c r="P7" s="148" t="s">
        <v>22</v>
      </c>
      <c r="Q7" s="148" t="s">
        <v>159</v>
      </c>
      <c r="R7" s="148" t="s">
        <v>160</v>
      </c>
    </row>
    <row r="8" spans="1:18" ht="38.25">
      <c r="A8" s="150" t="s">
        <v>152</v>
      </c>
      <c r="B8" s="148">
        <v>5</v>
      </c>
      <c r="C8" s="148">
        <v>20</v>
      </c>
      <c r="D8" s="148">
        <f t="shared" si="0"/>
        <v>25</v>
      </c>
      <c r="E8" s="148">
        <v>0</v>
      </c>
      <c r="F8" s="148">
        <v>0</v>
      </c>
      <c r="G8" s="148">
        <f>5+20</f>
        <v>25</v>
      </c>
      <c r="H8" s="148">
        <v>0</v>
      </c>
      <c r="I8" s="148">
        <f t="shared" si="1"/>
        <v>25</v>
      </c>
      <c r="J8" s="148">
        <v>0</v>
      </c>
      <c r="K8" s="148">
        <v>0</v>
      </c>
      <c r="L8" s="148">
        <v>0</v>
      </c>
      <c r="M8" s="148">
        <v>25</v>
      </c>
      <c r="N8" s="148">
        <f t="shared" si="2"/>
        <v>25</v>
      </c>
      <c r="O8" s="148" t="s">
        <v>153</v>
      </c>
      <c r="P8" s="148" t="s">
        <v>161</v>
      </c>
      <c r="Q8" s="148" t="s">
        <v>162</v>
      </c>
      <c r="R8" s="148" t="s">
        <v>163</v>
      </c>
    </row>
    <row r="9" spans="1:18" ht="38.25">
      <c r="A9" s="150" t="s">
        <v>164</v>
      </c>
      <c r="B9" s="148">
        <v>10</v>
      </c>
      <c r="C9" s="148">
        <v>47</v>
      </c>
      <c r="D9" s="148">
        <f t="shared" si="0"/>
        <v>57</v>
      </c>
      <c r="E9" s="148">
        <v>0</v>
      </c>
      <c r="F9" s="148">
        <v>0</v>
      </c>
      <c r="G9" s="148">
        <v>57</v>
      </c>
      <c r="H9" s="148">
        <v>0</v>
      </c>
      <c r="I9" s="148">
        <f t="shared" si="1"/>
        <v>57</v>
      </c>
      <c r="J9" s="148">
        <v>0</v>
      </c>
      <c r="K9" s="148">
        <v>0</v>
      </c>
      <c r="L9" s="148">
        <v>0</v>
      </c>
      <c r="M9" s="148">
        <v>57</v>
      </c>
      <c r="N9" s="148">
        <f t="shared" si="2"/>
        <v>57</v>
      </c>
      <c r="O9" s="148" t="s">
        <v>153</v>
      </c>
      <c r="P9" s="148" t="s">
        <v>22</v>
      </c>
      <c r="Q9" s="148" t="s">
        <v>165</v>
      </c>
      <c r="R9" s="148" t="s">
        <v>166</v>
      </c>
    </row>
    <row r="10" spans="1:18" ht="38.25">
      <c r="A10" s="150" t="s">
        <v>152</v>
      </c>
      <c r="B10" s="148">
        <v>2</v>
      </c>
      <c r="C10" s="148">
        <v>63</v>
      </c>
      <c r="D10" s="148">
        <f t="shared" si="0"/>
        <v>65</v>
      </c>
      <c r="E10" s="148">
        <v>0</v>
      </c>
      <c r="F10" s="148">
        <v>0</v>
      </c>
      <c r="G10" s="148">
        <v>65</v>
      </c>
      <c r="H10" s="148">
        <v>0</v>
      </c>
      <c r="I10" s="148">
        <f t="shared" si="1"/>
        <v>65</v>
      </c>
      <c r="J10" s="148">
        <v>0</v>
      </c>
      <c r="K10" s="148">
        <v>0</v>
      </c>
      <c r="L10" s="148">
        <v>0</v>
      </c>
      <c r="M10" s="148">
        <v>65</v>
      </c>
      <c r="N10" s="148">
        <f t="shared" si="2"/>
        <v>65</v>
      </c>
      <c r="O10" s="148" t="s">
        <v>153</v>
      </c>
      <c r="P10" s="148" t="s">
        <v>22</v>
      </c>
      <c r="Q10" s="148" t="s">
        <v>159</v>
      </c>
      <c r="R10" s="148" t="s">
        <v>160</v>
      </c>
    </row>
    <row r="11" spans="1:18" ht="38.25">
      <c r="A11" s="150" t="s">
        <v>152</v>
      </c>
      <c r="B11" s="148">
        <v>2</v>
      </c>
      <c r="C11" s="148">
        <v>0</v>
      </c>
      <c r="D11" s="148">
        <f t="shared" si="0"/>
        <v>2</v>
      </c>
      <c r="E11" s="148">
        <v>0</v>
      </c>
      <c r="F11" s="148">
        <v>0</v>
      </c>
      <c r="G11" s="148">
        <v>2</v>
      </c>
      <c r="H11" s="148">
        <v>0</v>
      </c>
      <c r="I11" s="148">
        <f t="shared" si="1"/>
        <v>2</v>
      </c>
      <c r="J11" s="148">
        <v>2</v>
      </c>
      <c r="K11" s="148">
        <v>0</v>
      </c>
      <c r="L11" s="148">
        <v>0</v>
      </c>
      <c r="M11" s="148">
        <v>0</v>
      </c>
      <c r="N11" s="148">
        <f t="shared" si="2"/>
        <v>2</v>
      </c>
      <c r="O11" s="148" t="s">
        <v>21</v>
      </c>
      <c r="P11" s="148" t="s">
        <v>167</v>
      </c>
      <c r="Q11" s="148" t="s">
        <v>168</v>
      </c>
      <c r="R11" s="148" t="s">
        <v>169</v>
      </c>
    </row>
    <row r="12" spans="1:18" ht="38.25">
      <c r="A12" s="150" t="s">
        <v>152</v>
      </c>
      <c r="B12" s="148">
        <v>0</v>
      </c>
      <c r="C12" s="148">
        <v>1</v>
      </c>
      <c r="D12" s="148">
        <f>B12+C12</f>
        <v>1</v>
      </c>
      <c r="E12" s="148">
        <v>0</v>
      </c>
      <c r="F12" s="148">
        <v>1</v>
      </c>
      <c r="G12" s="148">
        <v>0</v>
      </c>
      <c r="H12" s="148">
        <v>0</v>
      </c>
      <c r="I12" s="148">
        <f t="shared" si="1"/>
        <v>1</v>
      </c>
      <c r="J12" s="148">
        <v>0</v>
      </c>
      <c r="K12" s="148">
        <v>0</v>
      </c>
      <c r="L12" s="148">
        <v>0</v>
      </c>
      <c r="M12" s="148">
        <v>1</v>
      </c>
      <c r="N12" s="148">
        <f t="shared" si="2"/>
        <v>1</v>
      </c>
      <c r="O12" s="148" t="s">
        <v>21</v>
      </c>
      <c r="P12" s="148" t="s">
        <v>167</v>
      </c>
      <c r="Q12" s="148" t="s">
        <v>170</v>
      </c>
      <c r="R12" s="148" t="s">
        <v>171</v>
      </c>
    </row>
    <row r="13" spans="1:18" ht="51">
      <c r="A13" s="150" t="s">
        <v>152</v>
      </c>
      <c r="B13" s="148">
        <v>0</v>
      </c>
      <c r="C13" s="148">
        <v>1</v>
      </c>
      <c r="D13" s="148">
        <f t="shared" si="0"/>
        <v>1</v>
      </c>
      <c r="E13" s="148">
        <v>0</v>
      </c>
      <c r="F13" s="148">
        <v>1</v>
      </c>
      <c r="G13" s="148">
        <v>0</v>
      </c>
      <c r="H13" s="148">
        <v>0</v>
      </c>
      <c r="I13" s="148">
        <f t="shared" si="1"/>
        <v>1</v>
      </c>
      <c r="J13" s="148">
        <v>0</v>
      </c>
      <c r="K13" s="148">
        <v>0</v>
      </c>
      <c r="L13" s="148">
        <v>0</v>
      </c>
      <c r="M13" s="148">
        <v>1</v>
      </c>
      <c r="N13" s="148">
        <f t="shared" si="2"/>
        <v>1</v>
      </c>
      <c r="O13" s="148" t="s">
        <v>21</v>
      </c>
      <c r="P13" s="148" t="s">
        <v>167</v>
      </c>
      <c r="Q13" s="148" t="s">
        <v>172</v>
      </c>
      <c r="R13" s="148" t="s">
        <v>173</v>
      </c>
    </row>
    <row r="14" spans="1:18" ht="38.25">
      <c r="A14" s="150" t="s">
        <v>164</v>
      </c>
      <c r="B14" s="148">
        <f>64+9</f>
        <v>73</v>
      </c>
      <c r="C14" s="148">
        <f>148+139</f>
        <v>287</v>
      </c>
      <c r="D14" s="148">
        <f t="shared" si="0"/>
        <v>360</v>
      </c>
      <c r="E14" s="148">
        <v>0</v>
      </c>
      <c r="F14" s="148">
        <f>64+148</f>
        <v>212</v>
      </c>
      <c r="G14" s="148">
        <f>9+139</f>
        <v>148</v>
      </c>
      <c r="H14" s="148">
        <v>0</v>
      </c>
      <c r="I14" s="148">
        <f t="shared" si="1"/>
        <v>360</v>
      </c>
      <c r="J14" s="148">
        <v>87</v>
      </c>
      <c r="K14" s="148">
        <v>0</v>
      </c>
      <c r="L14" s="148">
        <v>0</v>
      </c>
      <c r="M14" s="148">
        <v>273</v>
      </c>
      <c r="N14" s="148">
        <f t="shared" si="2"/>
        <v>360</v>
      </c>
      <c r="O14" s="148" t="s">
        <v>21</v>
      </c>
      <c r="P14" s="148" t="s">
        <v>21</v>
      </c>
      <c r="Q14" s="148" t="s">
        <v>174</v>
      </c>
      <c r="R14" s="148" t="s">
        <v>175</v>
      </c>
    </row>
    <row r="15" spans="1:18" ht="38.25">
      <c r="A15" s="150" t="s">
        <v>152</v>
      </c>
      <c r="B15" s="148">
        <f>1+2</f>
        <v>3</v>
      </c>
      <c r="C15" s="148">
        <f>6+7</f>
        <v>13</v>
      </c>
      <c r="D15" s="148">
        <f t="shared" si="0"/>
        <v>16</v>
      </c>
      <c r="E15" s="148">
        <v>0</v>
      </c>
      <c r="F15" s="148">
        <f>1+6</f>
        <v>7</v>
      </c>
      <c r="G15" s="148">
        <f>2+7</f>
        <v>9</v>
      </c>
      <c r="H15" s="148">
        <v>0</v>
      </c>
      <c r="I15" s="148">
        <f t="shared" si="1"/>
        <v>16</v>
      </c>
      <c r="J15" s="148">
        <v>0</v>
      </c>
      <c r="K15" s="148">
        <v>0</v>
      </c>
      <c r="L15" s="148">
        <v>0</v>
      </c>
      <c r="M15" s="148">
        <v>16</v>
      </c>
      <c r="N15" s="148">
        <f t="shared" si="2"/>
        <v>16</v>
      </c>
      <c r="O15" s="148" t="s">
        <v>24</v>
      </c>
      <c r="P15" s="148" t="s">
        <v>176</v>
      </c>
      <c r="Q15" s="148" t="s">
        <v>177</v>
      </c>
      <c r="R15" s="148" t="s">
        <v>178</v>
      </c>
    </row>
    <row r="16" spans="1:18" ht="38.25">
      <c r="A16" s="150" t="s">
        <v>152</v>
      </c>
      <c r="B16" s="148">
        <v>1</v>
      </c>
      <c r="C16" s="148">
        <v>0</v>
      </c>
      <c r="D16" s="148">
        <f t="shared" si="0"/>
        <v>1</v>
      </c>
      <c r="E16" s="148">
        <v>0</v>
      </c>
      <c r="F16" s="148">
        <v>0</v>
      </c>
      <c r="G16" s="148">
        <v>1</v>
      </c>
      <c r="H16" s="148">
        <v>0</v>
      </c>
      <c r="I16" s="148">
        <f t="shared" si="1"/>
        <v>1</v>
      </c>
      <c r="J16" s="148">
        <v>0</v>
      </c>
      <c r="K16" s="148">
        <v>0</v>
      </c>
      <c r="L16" s="148">
        <v>0</v>
      </c>
      <c r="M16" s="148">
        <v>1</v>
      </c>
      <c r="N16" s="148">
        <f t="shared" si="2"/>
        <v>1</v>
      </c>
      <c r="O16" s="148" t="s">
        <v>24</v>
      </c>
      <c r="P16" s="148" t="s">
        <v>179</v>
      </c>
      <c r="Q16" s="148" t="s">
        <v>180</v>
      </c>
      <c r="R16" s="148" t="s">
        <v>181</v>
      </c>
    </row>
    <row r="17" spans="1:18" ht="38.25">
      <c r="A17" s="150" t="s">
        <v>152</v>
      </c>
      <c r="B17" s="148">
        <v>0</v>
      </c>
      <c r="C17" s="148">
        <v>1</v>
      </c>
      <c r="D17" s="148">
        <f t="shared" si="0"/>
        <v>1</v>
      </c>
      <c r="E17" s="148">
        <v>0</v>
      </c>
      <c r="F17" s="148">
        <v>0</v>
      </c>
      <c r="G17" s="148">
        <v>1</v>
      </c>
      <c r="H17" s="148">
        <v>0</v>
      </c>
      <c r="I17" s="148">
        <f t="shared" si="1"/>
        <v>1</v>
      </c>
      <c r="J17" s="148">
        <v>0</v>
      </c>
      <c r="K17" s="148">
        <v>0</v>
      </c>
      <c r="L17" s="148">
        <v>0</v>
      </c>
      <c r="M17" s="148">
        <v>1</v>
      </c>
      <c r="N17" s="148">
        <f t="shared" si="2"/>
        <v>1</v>
      </c>
      <c r="O17" s="148" t="s">
        <v>24</v>
      </c>
      <c r="P17" s="148" t="s">
        <v>179</v>
      </c>
      <c r="Q17" s="148" t="s">
        <v>182</v>
      </c>
      <c r="R17" s="148" t="s">
        <v>183</v>
      </c>
    </row>
    <row r="18" spans="1:18" ht="38.25">
      <c r="A18" s="150" t="s">
        <v>152</v>
      </c>
      <c r="B18" s="148">
        <v>0</v>
      </c>
      <c r="C18" s="148">
        <v>1</v>
      </c>
      <c r="D18" s="148">
        <f t="shared" si="0"/>
        <v>1</v>
      </c>
      <c r="E18" s="148">
        <v>0</v>
      </c>
      <c r="F18" s="148">
        <v>1</v>
      </c>
      <c r="G18" s="148">
        <v>0</v>
      </c>
      <c r="H18" s="148">
        <v>0</v>
      </c>
      <c r="I18" s="148">
        <f t="shared" si="1"/>
        <v>1</v>
      </c>
      <c r="J18" s="148">
        <v>0</v>
      </c>
      <c r="K18" s="148">
        <v>0</v>
      </c>
      <c r="L18" s="148">
        <v>0</v>
      </c>
      <c r="M18" s="148">
        <v>1</v>
      </c>
      <c r="N18" s="148">
        <f t="shared" si="2"/>
        <v>1</v>
      </c>
      <c r="O18" s="148" t="s">
        <v>24</v>
      </c>
      <c r="P18" s="148" t="s">
        <v>179</v>
      </c>
      <c r="Q18" s="148" t="s">
        <v>184</v>
      </c>
      <c r="R18" s="148" t="s">
        <v>185</v>
      </c>
    </row>
    <row r="19" spans="1:18" ht="38.25">
      <c r="A19" s="150" t="s">
        <v>152</v>
      </c>
      <c r="B19" s="148">
        <v>0</v>
      </c>
      <c r="C19" s="148">
        <v>1</v>
      </c>
      <c r="D19" s="148">
        <f t="shared" si="0"/>
        <v>1</v>
      </c>
      <c r="E19" s="148">
        <v>0</v>
      </c>
      <c r="F19" s="148">
        <v>0</v>
      </c>
      <c r="G19" s="148">
        <v>1</v>
      </c>
      <c r="H19" s="148">
        <v>0</v>
      </c>
      <c r="I19" s="148">
        <f t="shared" si="1"/>
        <v>1</v>
      </c>
      <c r="J19" s="148">
        <v>0</v>
      </c>
      <c r="K19" s="148">
        <v>0</v>
      </c>
      <c r="L19" s="148">
        <v>0</v>
      </c>
      <c r="M19" s="148">
        <v>1</v>
      </c>
      <c r="N19" s="148">
        <f t="shared" si="2"/>
        <v>1</v>
      </c>
      <c r="O19" s="148" t="s">
        <v>24</v>
      </c>
      <c r="P19" s="148" t="s">
        <v>179</v>
      </c>
      <c r="Q19" s="148" t="s">
        <v>186</v>
      </c>
      <c r="R19" s="148" t="s">
        <v>169</v>
      </c>
    </row>
    <row r="20" spans="1:18" ht="38.25">
      <c r="A20" s="150" t="s">
        <v>152</v>
      </c>
      <c r="B20" s="148">
        <v>2</v>
      </c>
      <c r="C20" s="148">
        <f>32+2</f>
        <v>34</v>
      </c>
      <c r="D20" s="148">
        <f t="shared" si="0"/>
        <v>36</v>
      </c>
      <c r="E20" s="148">
        <v>0</v>
      </c>
      <c r="F20" s="148">
        <v>0</v>
      </c>
      <c r="G20" s="148">
        <f>2+32</f>
        <v>34</v>
      </c>
      <c r="H20" s="148">
        <v>2</v>
      </c>
      <c r="I20" s="148">
        <f t="shared" si="1"/>
        <v>36</v>
      </c>
      <c r="J20" s="148">
        <v>0</v>
      </c>
      <c r="K20" s="148">
        <v>0</v>
      </c>
      <c r="L20" s="148">
        <v>0</v>
      </c>
      <c r="M20" s="148">
        <v>36</v>
      </c>
      <c r="N20" s="148">
        <f t="shared" si="2"/>
        <v>36</v>
      </c>
      <c r="O20" s="148" t="s">
        <v>24</v>
      </c>
      <c r="P20" s="148" t="s">
        <v>187</v>
      </c>
      <c r="Q20" s="148" t="s">
        <v>188</v>
      </c>
      <c r="R20" s="148" t="s">
        <v>189</v>
      </c>
    </row>
    <row r="21" spans="1:18" ht="51">
      <c r="A21" s="150" t="s">
        <v>152</v>
      </c>
      <c r="B21" s="148">
        <v>0</v>
      </c>
      <c r="C21" s="148">
        <v>1</v>
      </c>
      <c r="D21" s="148">
        <f t="shared" si="0"/>
        <v>1</v>
      </c>
      <c r="E21" s="148">
        <v>0</v>
      </c>
      <c r="F21" s="148">
        <v>0</v>
      </c>
      <c r="G21" s="148">
        <v>1</v>
      </c>
      <c r="H21" s="148">
        <v>0</v>
      </c>
      <c r="I21" s="148">
        <f t="shared" si="1"/>
        <v>1</v>
      </c>
      <c r="J21" s="148">
        <v>0</v>
      </c>
      <c r="K21" s="148">
        <v>0</v>
      </c>
      <c r="L21" s="148">
        <v>0</v>
      </c>
      <c r="M21" s="148">
        <v>1</v>
      </c>
      <c r="N21" s="148">
        <f t="shared" si="2"/>
        <v>1</v>
      </c>
      <c r="O21" s="148" t="s">
        <v>24</v>
      </c>
      <c r="P21" s="148" t="s">
        <v>24</v>
      </c>
      <c r="Q21" s="148" t="s">
        <v>190</v>
      </c>
      <c r="R21" s="148" t="s">
        <v>191</v>
      </c>
    </row>
    <row r="22" spans="1:18" ht="38.25">
      <c r="A22" s="150" t="s">
        <v>152</v>
      </c>
      <c r="B22" s="151">
        <v>0</v>
      </c>
      <c r="C22" s="151">
        <f>5+3</f>
        <v>8</v>
      </c>
      <c r="D22" s="148">
        <f t="shared" si="0"/>
        <v>8</v>
      </c>
      <c r="E22" s="151">
        <v>0</v>
      </c>
      <c r="F22" s="151">
        <v>5</v>
      </c>
      <c r="G22" s="151">
        <v>3</v>
      </c>
      <c r="H22" s="151">
        <v>0</v>
      </c>
      <c r="I22" s="148">
        <f t="shared" si="1"/>
        <v>8</v>
      </c>
      <c r="J22" s="151">
        <v>0</v>
      </c>
      <c r="K22" s="151">
        <v>0</v>
      </c>
      <c r="L22" s="151">
        <v>0</v>
      </c>
      <c r="M22" s="151">
        <v>8</v>
      </c>
      <c r="N22" s="148">
        <f t="shared" si="2"/>
        <v>8</v>
      </c>
      <c r="O22" s="148" t="s">
        <v>24</v>
      </c>
      <c r="P22" s="148" t="s">
        <v>192</v>
      </c>
      <c r="Q22" s="148" t="s">
        <v>193</v>
      </c>
      <c r="R22" s="148" t="s">
        <v>181</v>
      </c>
    </row>
    <row r="23" spans="1:18" ht="38.25">
      <c r="A23" s="150" t="s">
        <v>152</v>
      </c>
      <c r="B23" s="148">
        <v>0</v>
      </c>
      <c r="C23" s="148">
        <v>1</v>
      </c>
      <c r="D23" s="148">
        <f t="shared" si="0"/>
        <v>1</v>
      </c>
      <c r="E23" s="148">
        <v>0</v>
      </c>
      <c r="F23" s="148">
        <v>0</v>
      </c>
      <c r="G23" s="148">
        <v>1</v>
      </c>
      <c r="H23" s="148">
        <v>0</v>
      </c>
      <c r="I23" s="148">
        <f t="shared" si="1"/>
        <v>1</v>
      </c>
      <c r="J23" s="148">
        <v>0</v>
      </c>
      <c r="K23" s="148">
        <v>0</v>
      </c>
      <c r="L23" s="148">
        <v>0</v>
      </c>
      <c r="M23" s="148">
        <v>1</v>
      </c>
      <c r="N23" s="148">
        <f t="shared" si="2"/>
        <v>1</v>
      </c>
      <c r="O23" s="148" t="s">
        <v>24</v>
      </c>
      <c r="P23" s="148" t="s">
        <v>192</v>
      </c>
      <c r="Q23" s="148" t="s">
        <v>194</v>
      </c>
      <c r="R23" s="148" t="s">
        <v>183</v>
      </c>
    </row>
    <row r="24" spans="1:18" ht="38.25">
      <c r="A24" s="150" t="s">
        <v>152</v>
      </c>
      <c r="B24" s="148">
        <v>0</v>
      </c>
      <c r="C24" s="148">
        <v>1</v>
      </c>
      <c r="D24" s="148">
        <f t="shared" si="0"/>
        <v>1</v>
      </c>
      <c r="E24" s="148">
        <v>0</v>
      </c>
      <c r="F24" s="148">
        <v>0</v>
      </c>
      <c r="G24" s="148">
        <v>1</v>
      </c>
      <c r="H24" s="148">
        <v>0</v>
      </c>
      <c r="I24" s="148">
        <f t="shared" si="1"/>
        <v>1</v>
      </c>
      <c r="J24" s="148">
        <v>0</v>
      </c>
      <c r="K24" s="148">
        <v>0</v>
      </c>
      <c r="L24" s="148">
        <v>0</v>
      </c>
      <c r="M24" s="148">
        <v>1</v>
      </c>
      <c r="N24" s="148">
        <f t="shared" si="2"/>
        <v>1</v>
      </c>
      <c r="O24" s="148" t="s">
        <v>24</v>
      </c>
      <c r="P24" s="148" t="s">
        <v>192</v>
      </c>
      <c r="Q24" s="148" t="s">
        <v>194</v>
      </c>
      <c r="R24" s="148" t="s">
        <v>195</v>
      </c>
    </row>
    <row r="25" spans="1:18" ht="38.25">
      <c r="A25" s="150" t="s">
        <v>152</v>
      </c>
      <c r="B25" s="148">
        <v>1</v>
      </c>
      <c r="C25" s="148">
        <v>0</v>
      </c>
      <c r="D25" s="148">
        <f t="shared" si="0"/>
        <v>1</v>
      </c>
      <c r="E25" s="148">
        <v>0</v>
      </c>
      <c r="F25" s="148">
        <v>0</v>
      </c>
      <c r="G25" s="148">
        <v>1</v>
      </c>
      <c r="H25" s="148">
        <v>0</v>
      </c>
      <c r="I25" s="148">
        <f t="shared" si="1"/>
        <v>1</v>
      </c>
      <c r="J25" s="148">
        <v>0</v>
      </c>
      <c r="K25" s="148">
        <v>0</v>
      </c>
      <c r="L25" s="148">
        <v>0</v>
      </c>
      <c r="M25" s="148">
        <v>1</v>
      </c>
      <c r="N25" s="148">
        <f t="shared" si="2"/>
        <v>1</v>
      </c>
      <c r="O25" s="148" t="s">
        <v>24</v>
      </c>
      <c r="P25" s="148" t="s">
        <v>192</v>
      </c>
      <c r="Q25" s="148" t="s">
        <v>196</v>
      </c>
      <c r="R25" s="148" t="s">
        <v>169</v>
      </c>
    </row>
    <row r="26" spans="1:18" ht="38.25">
      <c r="A26" s="150" t="s">
        <v>152</v>
      </c>
      <c r="B26" s="148">
        <v>1</v>
      </c>
      <c r="C26" s="148">
        <v>2</v>
      </c>
      <c r="D26" s="148">
        <f t="shared" si="0"/>
        <v>3</v>
      </c>
      <c r="E26" s="148">
        <v>0</v>
      </c>
      <c r="F26" s="148">
        <v>0</v>
      </c>
      <c r="G26" s="148">
        <v>3</v>
      </c>
      <c r="H26" s="148">
        <v>0</v>
      </c>
      <c r="I26" s="148">
        <f t="shared" si="1"/>
        <v>3</v>
      </c>
      <c r="J26" s="148">
        <v>0</v>
      </c>
      <c r="K26" s="148">
        <v>0</v>
      </c>
      <c r="L26" s="148">
        <v>0</v>
      </c>
      <c r="M26" s="148">
        <v>3</v>
      </c>
      <c r="N26" s="148">
        <f t="shared" si="2"/>
        <v>3</v>
      </c>
      <c r="O26" s="148" t="s">
        <v>24</v>
      </c>
      <c r="P26" s="148" t="s">
        <v>192</v>
      </c>
      <c r="Q26" s="148" t="s">
        <v>196</v>
      </c>
      <c r="R26" s="148" t="s">
        <v>197</v>
      </c>
    </row>
    <row r="27" spans="1:18" ht="38.25">
      <c r="A27" s="150" t="s">
        <v>152</v>
      </c>
      <c r="B27" s="148">
        <v>0</v>
      </c>
      <c r="C27" s="148">
        <v>1</v>
      </c>
      <c r="D27" s="148">
        <f t="shared" si="0"/>
        <v>1</v>
      </c>
      <c r="E27" s="148">
        <v>0</v>
      </c>
      <c r="F27" s="148">
        <v>0</v>
      </c>
      <c r="G27" s="148">
        <v>1</v>
      </c>
      <c r="H27" s="148">
        <v>0</v>
      </c>
      <c r="I27" s="148">
        <f t="shared" si="1"/>
        <v>1</v>
      </c>
      <c r="J27" s="148">
        <v>0</v>
      </c>
      <c r="K27" s="148">
        <v>0</v>
      </c>
      <c r="L27" s="148">
        <v>0</v>
      </c>
      <c r="M27" s="148">
        <v>1</v>
      </c>
      <c r="N27" s="148">
        <f t="shared" si="2"/>
        <v>1</v>
      </c>
      <c r="O27" s="148" t="s">
        <v>24</v>
      </c>
      <c r="P27" s="148" t="s">
        <v>198</v>
      </c>
      <c r="Q27" s="148" t="s">
        <v>199</v>
      </c>
      <c r="R27" s="148" t="s">
        <v>200</v>
      </c>
    </row>
    <row r="28" spans="1:18" ht="51">
      <c r="A28" s="150" t="s">
        <v>152</v>
      </c>
      <c r="B28" s="148">
        <v>2</v>
      </c>
      <c r="C28" s="148">
        <v>2</v>
      </c>
      <c r="D28" s="148">
        <f t="shared" si="0"/>
        <v>4</v>
      </c>
      <c r="E28" s="148">
        <v>0</v>
      </c>
      <c r="F28" s="148">
        <v>0</v>
      </c>
      <c r="G28" s="148">
        <v>4</v>
      </c>
      <c r="H28" s="148">
        <v>0</v>
      </c>
      <c r="I28" s="148">
        <f t="shared" si="1"/>
        <v>4</v>
      </c>
      <c r="J28" s="148">
        <v>0</v>
      </c>
      <c r="K28" s="148">
        <v>0</v>
      </c>
      <c r="L28" s="148">
        <v>0</v>
      </c>
      <c r="M28" s="148">
        <v>4</v>
      </c>
      <c r="N28" s="148">
        <f t="shared" si="2"/>
        <v>4</v>
      </c>
      <c r="O28" s="148" t="s">
        <v>24</v>
      </c>
      <c r="P28" s="148" t="s">
        <v>198</v>
      </c>
      <c r="Q28" s="148" t="s">
        <v>201</v>
      </c>
      <c r="R28" s="148" t="s">
        <v>202</v>
      </c>
    </row>
    <row r="29" spans="1:18" ht="38.25">
      <c r="A29" s="150" t="s">
        <v>152</v>
      </c>
      <c r="B29" s="148">
        <v>1</v>
      </c>
      <c r="C29" s="148">
        <v>0</v>
      </c>
      <c r="D29" s="148">
        <f t="shared" si="0"/>
        <v>1</v>
      </c>
      <c r="E29" s="148">
        <v>0</v>
      </c>
      <c r="F29" s="148">
        <v>1</v>
      </c>
      <c r="G29" s="148">
        <v>0</v>
      </c>
      <c r="H29" s="148">
        <v>0</v>
      </c>
      <c r="I29" s="148">
        <f t="shared" si="1"/>
        <v>1</v>
      </c>
      <c r="J29" s="148">
        <v>0</v>
      </c>
      <c r="K29" s="148">
        <v>0</v>
      </c>
      <c r="L29" s="148">
        <v>0</v>
      </c>
      <c r="M29" s="148">
        <v>1</v>
      </c>
      <c r="N29" s="148">
        <f t="shared" si="2"/>
        <v>1</v>
      </c>
      <c r="O29" s="148" t="s">
        <v>24</v>
      </c>
      <c r="P29" s="148" t="s">
        <v>198</v>
      </c>
      <c r="Q29" s="148" t="s">
        <v>203</v>
      </c>
      <c r="R29" s="148" t="s">
        <v>204</v>
      </c>
    </row>
    <row r="30" spans="1:18" ht="63.75">
      <c r="A30" s="150" t="s">
        <v>152</v>
      </c>
      <c r="B30" s="148">
        <v>0</v>
      </c>
      <c r="C30" s="148">
        <v>1</v>
      </c>
      <c r="D30" s="148">
        <f t="shared" si="0"/>
        <v>1</v>
      </c>
      <c r="E30" s="148">
        <v>0</v>
      </c>
      <c r="F30" s="148">
        <v>0</v>
      </c>
      <c r="G30" s="148">
        <v>1</v>
      </c>
      <c r="H30" s="148">
        <v>0</v>
      </c>
      <c r="I30" s="148">
        <f t="shared" si="1"/>
        <v>1</v>
      </c>
      <c r="J30" s="148">
        <v>0</v>
      </c>
      <c r="K30" s="148">
        <v>0</v>
      </c>
      <c r="L30" s="148">
        <v>0</v>
      </c>
      <c r="M30" s="148">
        <v>1</v>
      </c>
      <c r="N30" s="148">
        <f t="shared" si="2"/>
        <v>1</v>
      </c>
      <c r="O30" s="148" t="s">
        <v>24</v>
      </c>
      <c r="P30" s="148" t="s">
        <v>198</v>
      </c>
      <c r="Q30" s="148" t="s">
        <v>205</v>
      </c>
      <c r="R30" s="148" t="s">
        <v>206</v>
      </c>
    </row>
    <row r="31" spans="1:18" ht="63.75">
      <c r="A31" s="150" t="s">
        <v>152</v>
      </c>
      <c r="B31" s="148">
        <v>0</v>
      </c>
      <c r="C31" s="148">
        <v>1</v>
      </c>
      <c r="D31" s="148">
        <f t="shared" si="0"/>
        <v>1</v>
      </c>
      <c r="E31" s="148">
        <v>0</v>
      </c>
      <c r="F31" s="148">
        <v>1</v>
      </c>
      <c r="G31" s="148">
        <v>0</v>
      </c>
      <c r="H31" s="148">
        <v>0</v>
      </c>
      <c r="I31" s="148">
        <f t="shared" si="1"/>
        <v>1</v>
      </c>
      <c r="J31" s="148">
        <v>0</v>
      </c>
      <c r="K31" s="148">
        <v>0</v>
      </c>
      <c r="L31" s="148">
        <v>0</v>
      </c>
      <c r="M31" s="148">
        <v>1</v>
      </c>
      <c r="N31" s="148">
        <f t="shared" si="2"/>
        <v>1</v>
      </c>
      <c r="O31" s="148" t="s">
        <v>24</v>
      </c>
      <c r="P31" s="148" t="s">
        <v>198</v>
      </c>
      <c r="Q31" s="148" t="s">
        <v>205</v>
      </c>
      <c r="R31" s="148" t="s">
        <v>183</v>
      </c>
    </row>
    <row r="32" spans="1:18" ht="38.25">
      <c r="A32" s="150" t="s">
        <v>152</v>
      </c>
      <c r="B32" s="148">
        <v>2</v>
      </c>
      <c r="C32" s="148">
        <v>6</v>
      </c>
      <c r="D32" s="148">
        <f t="shared" si="0"/>
        <v>8</v>
      </c>
      <c r="E32" s="148">
        <v>0</v>
      </c>
      <c r="F32" s="148">
        <v>0</v>
      </c>
      <c r="G32" s="148">
        <v>5</v>
      </c>
      <c r="H32" s="148">
        <v>3</v>
      </c>
      <c r="I32" s="148">
        <f t="shared" si="1"/>
        <v>8</v>
      </c>
      <c r="J32" s="148">
        <v>0</v>
      </c>
      <c r="K32" s="148">
        <v>0</v>
      </c>
      <c r="L32" s="148">
        <v>0</v>
      </c>
      <c r="M32" s="148">
        <v>8</v>
      </c>
      <c r="N32" s="148">
        <f t="shared" si="2"/>
        <v>8</v>
      </c>
      <c r="O32" s="148" t="s">
        <v>24</v>
      </c>
      <c r="P32" s="148" t="s">
        <v>176</v>
      </c>
      <c r="Q32" s="148" t="s">
        <v>207</v>
      </c>
      <c r="R32" s="148" t="s">
        <v>183</v>
      </c>
    </row>
    <row r="33" spans="1:18" ht="38.25">
      <c r="A33" s="150" t="s">
        <v>152</v>
      </c>
      <c r="B33" s="148">
        <v>3</v>
      </c>
      <c r="C33" s="148">
        <v>19</v>
      </c>
      <c r="D33" s="148">
        <f t="shared" si="0"/>
        <v>22</v>
      </c>
      <c r="E33" s="148">
        <v>0</v>
      </c>
      <c r="F33" s="148">
        <v>3</v>
      </c>
      <c r="G33" s="148">
        <v>14</v>
      </c>
      <c r="H33" s="148">
        <v>5</v>
      </c>
      <c r="I33" s="148">
        <f t="shared" si="1"/>
        <v>22</v>
      </c>
      <c r="J33" s="148">
        <v>0</v>
      </c>
      <c r="K33" s="148">
        <v>0</v>
      </c>
      <c r="L33" s="148">
        <v>0</v>
      </c>
      <c r="M33" s="148">
        <v>22</v>
      </c>
      <c r="N33" s="148">
        <f t="shared" si="2"/>
        <v>22</v>
      </c>
      <c r="O33" s="148" t="s">
        <v>24</v>
      </c>
      <c r="P33" s="148" t="s">
        <v>176</v>
      </c>
      <c r="Q33" s="148" t="s">
        <v>208</v>
      </c>
      <c r="R33" s="148" t="s">
        <v>209</v>
      </c>
    </row>
    <row r="34" spans="1:18" ht="38.25">
      <c r="A34" s="150" t="s">
        <v>152</v>
      </c>
      <c r="B34" s="148">
        <v>1</v>
      </c>
      <c r="C34" s="148">
        <v>1</v>
      </c>
      <c r="D34" s="148">
        <f t="shared" si="0"/>
        <v>2</v>
      </c>
      <c r="E34" s="148">
        <v>0</v>
      </c>
      <c r="F34" s="148">
        <v>0</v>
      </c>
      <c r="G34" s="148">
        <v>1</v>
      </c>
      <c r="H34" s="148">
        <v>1</v>
      </c>
      <c r="I34" s="148">
        <f t="shared" si="1"/>
        <v>2</v>
      </c>
      <c r="J34" s="148">
        <v>0</v>
      </c>
      <c r="K34" s="148">
        <v>0</v>
      </c>
      <c r="L34" s="148">
        <v>0</v>
      </c>
      <c r="M34" s="148">
        <v>2</v>
      </c>
      <c r="N34" s="148">
        <f t="shared" si="2"/>
        <v>2</v>
      </c>
      <c r="O34" s="148" t="s">
        <v>24</v>
      </c>
      <c r="P34" s="148" t="s">
        <v>176</v>
      </c>
      <c r="Q34" s="148" t="s">
        <v>210</v>
      </c>
      <c r="R34" s="148" t="s">
        <v>211</v>
      </c>
    </row>
    <row r="35" spans="1:18" ht="38.25">
      <c r="A35" s="150" t="s">
        <v>152</v>
      </c>
      <c r="B35" s="148">
        <v>8</v>
      </c>
      <c r="C35" s="148">
        <v>18</v>
      </c>
      <c r="D35" s="148">
        <f t="shared" si="0"/>
        <v>26</v>
      </c>
      <c r="E35" s="148">
        <v>0</v>
      </c>
      <c r="F35" s="148">
        <v>2</v>
      </c>
      <c r="G35" s="148">
        <v>24</v>
      </c>
      <c r="H35" s="148">
        <v>0</v>
      </c>
      <c r="I35" s="148">
        <f t="shared" si="1"/>
        <v>26</v>
      </c>
      <c r="J35" s="148">
        <v>0</v>
      </c>
      <c r="K35" s="148">
        <v>0</v>
      </c>
      <c r="L35" s="148">
        <v>0</v>
      </c>
      <c r="M35" s="148">
        <v>26</v>
      </c>
      <c r="N35" s="148">
        <f t="shared" si="2"/>
        <v>26</v>
      </c>
      <c r="O35" s="148" t="s">
        <v>24</v>
      </c>
      <c r="P35" s="148" t="s">
        <v>24</v>
      </c>
      <c r="Q35" s="148" t="s">
        <v>212</v>
      </c>
      <c r="R35" s="148" t="s">
        <v>213</v>
      </c>
    </row>
    <row r="36" spans="1:18" ht="51">
      <c r="A36" s="150" t="s">
        <v>164</v>
      </c>
      <c r="B36" s="148">
        <v>70</v>
      </c>
      <c r="C36" s="148">
        <v>91</v>
      </c>
      <c r="D36" s="148">
        <f t="shared" si="0"/>
        <v>161</v>
      </c>
      <c r="E36" s="148">
        <v>0</v>
      </c>
      <c r="F36" s="148">
        <v>160</v>
      </c>
      <c r="G36" s="148">
        <v>1</v>
      </c>
      <c r="H36" s="148">
        <v>0</v>
      </c>
      <c r="I36" s="148">
        <f t="shared" si="1"/>
        <v>161</v>
      </c>
      <c r="J36" s="148">
        <v>0</v>
      </c>
      <c r="K36" s="148">
        <v>0</v>
      </c>
      <c r="L36" s="148">
        <v>0</v>
      </c>
      <c r="M36" s="148">
        <v>161</v>
      </c>
      <c r="N36" s="148">
        <f t="shared" si="2"/>
        <v>161</v>
      </c>
      <c r="O36" s="148" t="s">
        <v>24</v>
      </c>
      <c r="P36" s="148" t="s">
        <v>187</v>
      </c>
      <c r="Q36" s="148" t="s">
        <v>214</v>
      </c>
      <c r="R36" s="148" t="s">
        <v>215</v>
      </c>
    </row>
    <row r="37" spans="1:18" ht="51">
      <c r="A37" s="150" t="s">
        <v>152</v>
      </c>
      <c r="B37" s="148">
        <v>0</v>
      </c>
      <c r="C37" s="148">
        <v>1</v>
      </c>
      <c r="D37" s="148">
        <f t="shared" si="0"/>
        <v>1</v>
      </c>
      <c r="E37" s="148">
        <v>0</v>
      </c>
      <c r="F37" s="148">
        <v>0</v>
      </c>
      <c r="G37" s="148">
        <v>1</v>
      </c>
      <c r="H37" s="148">
        <v>0</v>
      </c>
      <c r="I37" s="148">
        <f t="shared" si="1"/>
        <v>1</v>
      </c>
      <c r="J37" s="148">
        <v>0</v>
      </c>
      <c r="K37" s="148">
        <v>0</v>
      </c>
      <c r="L37" s="148">
        <v>0</v>
      </c>
      <c r="M37" s="148">
        <v>1</v>
      </c>
      <c r="N37" s="148">
        <f t="shared" si="2"/>
        <v>1</v>
      </c>
      <c r="O37" s="148" t="s">
        <v>24</v>
      </c>
      <c r="P37" s="148" t="s">
        <v>216</v>
      </c>
      <c r="Q37" s="148" t="s">
        <v>217</v>
      </c>
      <c r="R37" s="148" t="s">
        <v>183</v>
      </c>
    </row>
    <row r="38" spans="1:18" ht="38.25">
      <c r="A38" s="150" t="s">
        <v>164</v>
      </c>
      <c r="B38" s="148">
        <v>1</v>
      </c>
      <c r="C38" s="148">
        <v>0</v>
      </c>
      <c r="D38" s="148">
        <f t="shared" si="0"/>
        <v>1</v>
      </c>
      <c r="E38" s="148">
        <v>0</v>
      </c>
      <c r="F38" s="148">
        <v>0</v>
      </c>
      <c r="G38" s="148">
        <v>1</v>
      </c>
      <c r="H38" s="148">
        <v>0</v>
      </c>
      <c r="I38" s="148">
        <f t="shared" si="1"/>
        <v>1</v>
      </c>
      <c r="J38" s="148">
        <v>0</v>
      </c>
      <c r="K38" s="148">
        <v>0</v>
      </c>
      <c r="L38" s="148">
        <v>0</v>
      </c>
      <c r="M38" s="148">
        <v>1</v>
      </c>
      <c r="N38" s="148">
        <f t="shared" si="2"/>
        <v>1</v>
      </c>
      <c r="O38" s="148" t="s">
        <v>24</v>
      </c>
      <c r="P38" s="148" t="s">
        <v>216</v>
      </c>
      <c r="Q38" s="148" t="s">
        <v>218</v>
      </c>
      <c r="R38" s="148" t="s">
        <v>219</v>
      </c>
    </row>
    <row r="39" spans="1:18" ht="89.25">
      <c r="A39" s="150" t="s">
        <v>152</v>
      </c>
      <c r="B39" s="148">
        <v>1</v>
      </c>
      <c r="C39" s="148">
        <v>0</v>
      </c>
      <c r="D39" s="148">
        <f t="shared" si="0"/>
        <v>1</v>
      </c>
      <c r="E39" s="148">
        <v>0</v>
      </c>
      <c r="F39" s="148">
        <v>0</v>
      </c>
      <c r="G39" s="148">
        <v>1</v>
      </c>
      <c r="H39" s="148">
        <v>0</v>
      </c>
      <c r="I39" s="148">
        <f t="shared" si="1"/>
        <v>1</v>
      </c>
      <c r="J39" s="148">
        <v>0</v>
      </c>
      <c r="K39" s="148">
        <v>0</v>
      </c>
      <c r="L39" s="148">
        <v>0</v>
      </c>
      <c r="M39" s="148">
        <v>1</v>
      </c>
      <c r="N39" s="148">
        <f t="shared" si="2"/>
        <v>1</v>
      </c>
      <c r="O39" s="148" t="s">
        <v>24</v>
      </c>
      <c r="P39" s="148" t="s">
        <v>216</v>
      </c>
      <c r="Q39" s="148" t="s">
        <v>220</v>
      </c>
      <c r="R39" s="148" t="s">
        <v>197</v>
      </c>
    </row>
    <row r="40" spans="1:18" ht="51">
      <c r="A40" s="150" t="s">
        <v>152</v>
      </c>
      <c r="B40" s="148">
        <v>0</v>
      </c>
      <c r="C40" s="148">
        <v>1</v>
      </c>
      <c r="D40" s="148">
        <f t="shared" si="0"/>
        <v>1</v>
      </c>
      <c r="E40" s="148">
        <v>0</v>
      </c>
      <c r="F40" s="148">
        <v>0</v>
      </c>
      <c r="G40" s="148">
        <v>1</v>
      </c>
      <c r="H40" s="148">
        <v>0</v>
      </c>
      <c r="I40" s="148">
        <f t="shared" si="1"/>
        <v>1</v>
      </c>
      <c r="J40" s="148">
        <v>0</v>
      </c>
      <c r="K40" s="148">
        <v>0</v>
      </c>
      <c r="L40" s="148">
        <v>0</v>
      </c>
      <c r="M40" s="148">
        <v>1</v>
      </c>
      <c r="N40" s="148">
        <f t="shared" si="2"/>
        <v>1</v>
      </c>
      <c r="O40" s="148" t="s">
        <v>24</v>
      </c>
      <c r="P40" s="148" t="s">
        <v>216</v>
      </c>
      <c r="Q40" s="148" t="s">
        <v>221</v>
      </c>
      <c r="R40" s="148" t="s">
        <v>222</v>
      </c>
    </row>
    <row r="41" spans="1:18" ht="38.25">
      <c r="A41" s="150" t="s">
        <v>152</v>
      </c>
      <c r="B41" s="148">
        <v>0</v>
      </c>
      <c r="C41" s="148">
        <v>1</v>
      </c>
      <c r="D41" s="148">
        <f t="shared" si="0"/>
        <v>1</v>
      </c>
      <c r="E41" s="148">
        <v>0</v>
      </c>
      <c r="F41" s="148">
        <v>0</v>
      </c>
      <c r="G41" s="148">
        <v>1</v>
      </c>
      <c r="H41" s="148">
        <v>0</v>
      </c>
      <c r="I41" s="148">
        <f t="shared" si="1"/>
        <v>1</v>
      </c>
      <c r="J41" s="148">
        <v>0</v>
      </c>
      <c r="K41" s="148">
        <v>0</v>
      </c>
      <c r="L41" s="148">
        <v>0</v>
      </c>
      <c r="M41" s="148">
        <v>1</v>
      </c>
      <c r="N41" s="148">
        <f t="shared" si="2"/>
        <v>1</v>
      </c>
      <c r="O41" s="148" t="s">
        <v>24</v>
      </c>
      <c r="P41" s="148" t="s">
        <v>216</v>
      </c>
      <c r="Q41" s="148" t="s">
        <v>223</v>
      </c>
      <c r="R41" s="148" t="s">
        <v>224</v>
      </c>
    </row>
    <row r="42" spans="1:18" ht="38.25">
      <c r="A42" s="150" t="s">
        <v>164</v>
      </c>
      <c r="B42" s="148">
        <v>3</v>
      </c>
      <c r="C42" s="148">
        <v>57</v>
      </c>
      <c r="D42" s="148">
        <f t="shared" si="0"/>
        <v>60</v>
      </c>
      <c r="E42" s="148">
        <v>0</v>
      </c>
      <c r="F42" s="148">
        <v>15</v>
      </c>
      <c r="G42" s="148">
        <v>41</v>
      </c>
      <c r="H42" s="148">
        <v>4</v>
      </c>
      <c r="I42" s="148">
        <f t="shared" si="1"/>
        <v>60</v>
      </c>
      <c r="J42" s="148">
        <v>0</v>
      </c>
      <c r="K42" s="148">
        <v>0</v>
      </c>
      <c r="L42" s="148">
        <v>0</v>
      </c>
      <c r="M42" s="148">
        <v>60</v>
      </c>
      <c r="N42" s="148">
        <f t="shared" si="2"/>
        <v>60</v>
      </c>
      <c r="O42" s="148" t="s">
        <v>24</v>
      </c>
      <c r="P42" s="148" t="s">
        <v>187</v>
      </c>
      <c r="Q42" s="148" t="s">
        <v>225</v>
      </c>
      <c r="R42" s="148" t="s">
        <v>226</v>
      </c>
    </row>
    <row r="43" spans="1:18" ht="38.25">
      <c r="A43" s="150" t="s">
        <v>152</v>
      </c>
      <c r="B43" s="148">
        <v>7</v>
      </c>
      <c r="C43" s="148">
        <f>6+12</f>
        <v>18</v>
      </c>
      <c r="D43" s="148">
        <f t="shared" si="0"/>
        <v>25</v>
      </c>
      <c r="E43" s="148">
        <v>0</v>
      </c>
      <c r="F43" s="148">
        <v>6</v>
      </c>
      <c r="G43" s="148">
        <f>7+12</f>
        <v>19</v>
      </c>
      <c r="H43" s="148">
        <v>0</v>
      </c>
      <c r="I43" s="148">
        <f t="shared" si="1"/>
        <v>25</v>
      </c>
      <c r="J43" s="148">
        <v>1</v>
      </c>
      <c r="K43" s="148"/>
      <c r="L43" s="148">
        <v>1</v>
      </c>
      <c r="M43" s="148">
        <v>23</v>
      </c>
      <c r="N43" s="148">
        <f t="shared" si="2"/>
        <v>25</v>
      </c>
      <c r="O43" s="148" t="s">
        <v>227</v>
      </c>
      <c r="P43" s="148" t="s">
        <v>57</v>
      </c>
      <c r="Q43" s="148" t="s">
        <v>228</v>
      </c>
      <c r="R43" s="148" t="s">
        <v>229</v>
      </c>
    </row>
    <row r="44" spans="1:18" ht="51">
      <c r="A44" s="150" t="s">
        <v>152</v>
      </c>
      <c r="B44" s="148">
        <f>4+2</f>
        <v>6</v>
      </c>
      <c r="C44" s="148">
        <f>15+8</f>
        <v>23</v>
      </c>
      <c r="D44" s="148">
        <f t="shared" si="0"/>
        <v>29</v>
      </c>
      <c r="E44" s="148">
        <v>0</v>
      </c>
      <c r="F44" s="148">
        <f>4+15</f>
        <v>19</v>
      </c>
      <c r="G44" s="148">
        <f>2+8</f>
        <v>10</v>
      </c>
      <c r="H44" s="148">
        <v>0</v>
      </c>
      <c r="I44" s="148">
        <f t="shared" si="1"/>
        <v>29</v>
      </c>
      <c r="J44" s="148">
        <v>0</v>
      </c>
      <c r="K44" s="148">
        <v>0</v>
      </c>
      <c r="L44" s="148">
        <v>0</v>
      </c>
      <c r="M44" s="148">
        <v>29</v>
      </c>
      <c r="N44" s="148">
        <f t="shared" si="2"/>
        <v>29</v>
      </c>
      <c r="O44" s="148" t="s">
        <v>227</v>
      </c>
      <c r="P44" s="148" t="s">
        <v>57</v>
      </c>
      <c r="Q44" s="148" t="s">
        <v>230</v>
      </c>
      <c r="R44" s="148" t="s">
        <v>231</v>
      </c>
    </row>
    <row r="45" spans="1:18" ht="38.25">
      <c r="A45" s="150" t="s">
        <v>152</v>
      </c>
      <c r="B45" s="148">
        <f>2+2+45+21</f>
        <v>70</v>
      </c>
      <c r="C45" s="148">
        <f>4+26+89+21</f>
        <v>140</v>
      </c>
      <c r="D45" s="148">
        <f t="shared" si="0"/>
        <v>210</v>
      </c>
      <c r="E45" s="148">
        <f>2+4</f>
        <v>6</v>
      </c>
      <c r="F45" s="148">
        <f>2+26</f>
        <v>28</v>
      </c>
      <c r="G45" s="148">
        <f>45+89</f>
        <v>134</v>
      </c>
      <c r="H45" s="148">
        <f>21+21</f>
        <v>42</v>
      </c>
      <c r="I45" s="148">
        <f t="shared" si="1"/>
        <v>210</v>
      </c>
      <c r="J45" s="148">
        <v>0</v>
      </c>
      <c r="K45" s="148">
        <v>0</v>
      </c>
      <c r="L45" s="148">
        <v>0</v>
      </c>
      <c r="M45" s="148">
        <v>210</v>
      </c>
      <c r="N45" s="148">
        <f t="shared" si="2"/>
        <v>210</v>
      </c>
      <c r="O45" s="148" t="s">
        <v>227</v>
      </c>
      <c r="P45" s="148" t="s">
        <v>232</v>
      </c>
      <c r="Q45" s="148" t="s">
        <v>233</v>
      </c>
      <c r="R45" s="148" t="s">
        <v>234</v>
      </c>
    </row>
    <row r="46" spans="1:18" ht="63.75">
      <c r="A46" s="150" t="s">
        <v>152</v>
      </c>
      <c r="B46" s="148">
        <f>1+2</f>
        <v>3</v>
      </c>
      <c r="C46" s="148">
        <v>18</v>
      </c>
      <c r="D46" s="148">
        <f t="shared" si="0"/>
        <v>21</v>
      </c>
      <c r="E46" s="148">
        <v>0</v>
      </c>
      <c r="F46" s="148">
        <v>1</v>
      </c>
      <c r="G46" s="148">
        <f>2+18</f>
        <v>20</v>
      </c>
      <c r="H46" s="148">
        <v>0</v>
      </c>
      <c r="I46" s="148">
        <f t="shared" si="1"/>
        <v>21</v>
      </c>
      <c r="J46" s="148">
        <v>0</v>
      </c>
      <c r="K46" s="148">
        <v>0</v>
      </c>
      <c r="L46" s="148">
        <v>1</v>
      </c>
      <c r="M46" s="148">
        <v>20</v>
      </c>
      <c r="N46" s="148">
        <f t="shared" si="2"/>
        <v>21</v>
      </c>
      <c r="O46" s="148" t="s">
        <v>227</v>
      </c>
      <c r="P46" s="148" t="s">
        <v>57</v>
      </c>
      <c r="Q46" s="148" t="s">
        <v>235</v>
      </c>
      <c r="R46" s="148" t="s">
        <v>236</v>
      </c>
    </row>
    <row r="47" spans="1:18" ht="38.25">
      <c r="A47" s="150" t="s">
        <v>164</v>
      </c>
      <c r="B47" s="148">
        <v>1</v>
      </c>
      <c r="C47" s="148">
        <f>2+5+14</f>
        <v>21</v>
      </c>
      <c r="D47" s="148">
        <f t="shared" si="0"/>
        <v>22</v>
      </c>
      <c r="E47" s="148">
        <v>2</v>
      </c>
      <c r="F47" s="148">
        <v>5</v>
      </c>
      <c r="G47" s="148">
        <f>1+14</f>
        <v>15</v>
      </c>
      <c r="H47" s="148">
        <v>0</v>
      </c>
      <c r="I47" s="148">
        <f t="shared" si="1"/>
        <v>22</v>
      </c>
      <c r="J47" s="148">
        <v>0</v>
      </c>
      <c r="K47" s="148">
        <v>0</v>
      </c>
      <c r="L47" s="148">
        <v>1</v>
      </c>
      <c r="M47" s="148">
        <v>21</v>
      </c>
      <c r="N47" s="148">
        <f t="shared" si="2"/>
        <v>22</v>
      </c>
      <c r="O47" s="148" t="s">
        <v>227</v>
      </c>
      <c r="P47" s="148" t="s">
        <v>232</v>
      </c>
      <c r="Q47" s="148" t="s">
        <v>237</v>
      </c>
      <c r="R47" s="148" t="s">
        <v>238</v>
      </c>
    </row>
    <row r="48" spans="1:18" ht="38.25">
      <c r="A48" s="150" t="s">
        <v>164</v>
      </c>
      <c r="B48" s="148">
        <v>46</v>
      </c>
      <c r="C48" s="148">
        <v>104</v>
      </c>
      <c r="D48" s="148">
        <f t="shared" si="0"/>
        <v>150</v>
      </c>
      <c r="E48" s="148">
        <v>0</v>
      </c>
      <c r="F48" s="148">
        <v>0</v>
      </c>
      <c r="G48" s="148">
        <f>46+104</f>
        <v>150</v>
      </c>
      <c r="H48" s="148">
        <v>0</v>
      </c>
      <c r="I48" s="148">
        <f t="shared" si="1"/>
        <v>150</v>
      </c>
      <c r="J48" s="148">
        <v>0</v>
      </c>
      <c r="K48" s="148">
        <v>0</v>
      </c>
      <c r="L48" s="148">
        <v>0</v>
      </c>
      <c r="M48" s="148">
        <v>150</v>
      </c>
      <c r="N48" s="148">
        <f t="shared" si="2"/>
        <v>150</v>
      </c>
      <c r="O48" s="148" t="s">
        <v>227</v>
      </c>
      <c r="P48" s="148" t="s">
        <v>57</v>
      </c>
      <c r="Q48" s="148" t="s">
        <v>239</v>
      </c>
      <c r="R48" s="148" t="s">
        <v>240</v>
      </c>
    </row>
    <row r="49" spans="1:18" ht="38.25">
      <c r="A49" s="150" t="s">
        <v>152</v>
      </c>
      <c r="B49" s="148">
        <v>1</v>
      </c>
      <c r="C49" s="148">
        <v>0</v>
      </c>
      <c r="D49" s="148">
        <f t="shared" si="0"/>
        <v>1</v>
      </c>
      <c r="E49" s="148">
        <v>0</v>
      </c>
      <c r="F49" s="148">
        <v>0</v>
      </c>
      <c r="G49" s="148">
        <v>1</v>
      </c>
      <c r="H49" s="148">
        <v>0</v>
      </c>
      <c r="I49" s="148">
        <f t="shared" si="1"/>
        <v>1</v>
      </c>
      <c r="J49" s="148">
        <v>0</v>
      </c>
      <c r="K49" s="148">
        <v>0</v>
      </c>
      <c r="L49" s="148">
        <v>0</v>
      </c>
      <c r="M49" s="148">
        <v>1</v>
      </c>
      <c r="N49" s="148">
        <f t="shared" si="2"/>
        <v>1</v>
      </c>
      <c r="O49" s="148" t="s">
        <v>241</v>
      </c>
      <c r="P49" s="148" t="s">
        <v>242</v>
      </c>
      <c r="Q49" s="148" t="s">
        <v>243</v>
      </c>
      <c r="R49" s="148" t="s">
        <v>244</v>
      </c>
    </row>
    <row r="50" spans="1:18" ht="51">
      <c r="A50" s="150" t="s">
        <v>152</v>
      </c>
      <c r="B50" s="148">
        <v>1</v>
      </c>
      <c r="C50" s="148">
        <v>0</v>
      </c>
      <c r="D50" s="148">
        <f t="shared" si="0"/>
        <v>1</v>
      </c>
      <c r="E50" s="148">
        <v>0</v>
      </c>
      <c r="F50" s="148">
        <v>0</v>
      </c>
      <c r="G50" s="148">
        <v>1</v>
      </c>
      <c r="H50" s="148">
        <v>0</v>
      </c>
      <c r="I50" s="148">
        <f t="shared" si="1"/>
        <v>1</v>
      </c>
      <c r="J50" s="148">
        <v>0</v>
      </c>
      <c r="K50" s="148">
        <v>0</v>
      </c>
      <c r="L50" s="148">
        <v>0</v>
      </c>
      <c r="M50" s="148">
        <v>1</v>
      </c>
      <c r="N50" s="148">
        <f t="shared" si="2"/>
        <v>1</v>
      </c>
      <c r="O50" s="148" t="s">
        <v>241</v>
      </c>
      <c r="P50" s="148" t="s">
        <v>245</v>
      </c>
      <c r="Q50" s="148" t="s">
        <v>246</v>
      </c>
      <c r="R50" s="148" t="s">
        <v>247</v>
      </c>
    </row>
    <row r="51" spans="1:18" ht="38.25">
      <c r="A51" s="150" t="s">
        <v>152</v>
      </c>
      <c r="B51" s="148">
        <v>1</v>
      </c>
      <c r="C51" s="148">
        <v>0</v>
      </c>
      <c r="D51" s="148">
        <f t="shared" si="0"/>
        <v>1</v>
      </c>
      <c r="E51" s="148">
        <v>0</v>
      </c>
      <c r="F51" s="148">
        <v>0</v>
      </c>
      <c r="G51" s="148">
        <v>1</v>
      </c>
      <c r="H51" s="148">
        <v>0</v>
      </c>
      <c r="I51" s="148">
        <f t="shared" si="1"/>
        <v>1</v>
      </c>
      <c r="J51" s="148">
        <v>0</v>
      </c>
      <c r="K51" s="148">
        <v>0</v>
      </c>
      <c r="L51" s="148">
        <v>0</v>
      </c>
      <c r="M51" s="148">
        <v>1</v>
      </c>
      <c r="N51" s="148">
        <f t="shared" si="2"/>
        <v>1</v>
      </c>
      <c r="O51" s="148" t="s">
        <v>241</v>
      </c>
      <c r="P51" s="148" t="s">
        <v>242</v>
      </c>
      <c r="Q51" s="148" t="s">
        <v>243</v>
      </c>
      <c r="R51" s="148" t="s">
        <v>248</v>
      </c>
    </row>
    <row r="52" spans="1:18" ht="38.25">
      <c r="A52" s="150" t="s">
        <v>152</v>
      </c>
      <c r="B52" s="148">
        <v>0</v>
      </c>
      <c r="C52" s="148">
        <v>1</v>
      </c>
      <c r="D52" s="148">
        <f t="shared" si="0"/>
        <v>1</v>
      </c>
      <c r="E52" s="148">
        <v>0</v>
      </c>
      <c r="F52" s="148">
        <v>0</v>
      </c>
      <c r="G52" s="148">
        <v>1</v>
      </c>
      <c r="H52" s="148">
        <v>0</v>
      </c>
      <c r="I52" s="148">
        <f t="shared" si="1"/>
        <v>1</v>
      </c>
      <c r="J52" s="148">
        <v>0</v>
      </c>
      <c r="K52" s="148">
        <v>0</v>
      </c>
      <c r="L52" s="148">
        <v>0</v>
      </c>
      <c r="M52" s="148">
        <v>1</v>
      </c>
      <c r="N52" s="148">
        <f t="shared" si="2"/>
        <v>1</v>
      </c>
      <c r="O52" s="148" t="s">
        <v>241</v>
      </c>
      <c r="P52" s="148" t="s">
        <v>242</v>
      </c>
      <c r="Q52" s="148" t="s">
        <v>243</v>
      </c>
      <c r="R52" s="148" t="s">
        <v>249</v>
      </c>
    </row>
    <row r="53" spans="1:18" ht="38.25">
      <c r="A53" s="152" t="s">
        <v>152</v>
      </c>
      <c r="B53" s="151">
        <v>1</v>
      </c>
      <c r="C53" s="151">
        <v>1</v>
      </c>
      <c r="D53" s="151">
        <f t="shared" si="0"/>
        <v>2</v>
      </c>
      <c r="E53" s="151">
        <v>0</v>
      </c>
      <c r="F53" s="151">
        <v>0</v>
      </c>
      <c r="G53" s="151">
        <v>2</v>
      </c>
      <c r="H53" s="151">
        <v>0</v>
      </c>
      <c r="I53" s="151">
        <f t="shared" si="1"/>
        <v>2</v>
      </c>
      <c r="J53" s="151">
        <v>0</v>
      </c>
      <c r="K53" s="151">
        <v>0</v>
      </c>
      <c r="L53" s="151">
        <v>0</v>
      </c>
      <c r="M53" s="151">
        <v>2</v>
      </c>
      <c r="N53" s="151">
        <f t="shared" si="2"/>
        <v>2</v>
      </c>
      <c r="O53" s="151" t="s">
        <v>241</v>
      </c>
      <c r="P53" s="148" t="s">
        <v>250</v>
      </c>
      <c r="Q53" s="148" t="s">
        <v>251</v>
      </c>
      <c r="R53" s="148" t="s">
        <v>200</v>
      </c>
    </row>
    <row r="54" spans="1:18" ht="38.25">
      <c r="A54" s="150" t="s">
        <v>152</v>
      </c>
      <c r="B54" s="148">
        <v>0</v>
      </c>
      <c r="C54" s="148">
        <v>1</v>
      </c>
      <c r="D54" s="148">
        <f t="shared" si="0"/>
        <v>1</v>
      </c>
      <c r="E54" s="148">
        <v>0</v>
      </c>
      <c r="F54" s="148">
        <v>0</v>
      </c>
      <c r="G54" s="148">
        <v>1</v>
      </c>
      <c r="H54" s="148">
        <v>0</v>
      </c>
      <c r="I54" s="148">
        <f t="shared" si="1"/>
        <v>1</v>
      </c>
      <c r="J54" s="148">
        <v>0</v>
      </c>
      <c r="K54" s="148">
        <v>0</v>
      </c>
      <c r="L54" s="148">
        <v>0</v>
      </c>
      <c r="M54" s="148">
        <v>1</v>
      </c>
      <c r="N54" s="148">
        <f t="shared" si="2"/>
        <v>1</v>
      </c>
      <c r="O54" s="148" t="s">
        <v>241</v>
      </c>
      <c r="P54" s="148" t="s">
        <v>250</v>
      </c>
      <c r="Q54" s="148" t="s">
        <v>251</v>
      </c>
      <c r="R54" s="148" t="s">
        <v>252</v>
      </c>
    </row>
    <row r="55" spans="1:18" ht="38.25">
      <c r="A55" s="150" t="s">
        <v>152</v>
      </c>
      <c r="B55" s="148">
        <v>1</v>
      </c>
      <c r="C55" s="148">
        <v>15</v>
      </c>
      <c r="D55" s="148">
        <f t="shared" si="0"/>
        <v>16</v>
      </c>
      <c r="E55" s="148">
        <v>0</v>
      </c>
      <c r="F55" s="148">
        <v>5</v>
      </c>
      <c r="G55" s="148">
        <v>11</v>
      </c>
      <c r="H55" s="148">
        <v>0</v>
      </c>
      <c r="I55" s="148">
        <f t="shared" si="1"/>
        <v>16</v>
      </c>
      <c r="J55" s="148">
        <v>0</v>
      </c>
      <c r="K55" s="148">
        <v>0</v>
      </c>
      <c r="L55" s="148">
        <v>0</v>
      </c>
      <c r="M55" s="148">
        <v>16</v>
      </c>
      <c r="N55" s="148">
        <f t="shared" si="2"/>
        <v>16</v>
      </c>
      <c r="O55" s="148" t="s">
        <v>241</v>
      </c>
      <c r="P55" s="148" t="s">
        <v>253</v>
      </c>
      <c r="Q55" s="148" t="s">
        <v>254</v>
      </c>
      <c r="R55" s="148" t="s">
        <v>255</v>
      </c>
    </row>
    <row r="56" spans="1:18" ht="102">
      <c r="A56" s="150" t="s">
        <v>152</v>
      </c>
      <c r="B56" s="148">
        <v>3</v>
      </c>
      <c r="C56" s="148">
        <v>23</v>
      </c>
      <c r="D56" s="148">
        <f t="shared" si="0"/>
        <v>26</v>
      </c>
      <c r="E56" s="148">
        <v>0</v>
      </c>
      <c r="F56" s="148">
        <v>6</v>
      </c>
      <c r="G56" s="148">
        <v>19</v>
      </c>
      <c r="H56" s="148">
        <v>1</v>
      </c>
      <c r="I56" s="148">
        <f t="shared" si="1"/>
        <v>26</v>
      </c>
      <c r="J56" s="148">
        <v>0</v>
      </c>
      <c r="K56" s="148">
        <v>0</v>
      </c>
      <c r="L56" s="148">
        <v>0</v>
      </c>
      <c r="M56" s="148">
        <v>26</v>
      </c>
      <c r="N56" s="148">
        <f t="shared" si="2"/>
        <v>26</v>
      </c>
      <c r="O56" s="148" t="s">
        <v>241</v>
      </c>
      <c r="P56" s="148" t="s">
        <v>253</v>
      </c>
      <c r="Q56" s="148" t="s">
        <v>256</v>
      </c>
      <c r="R56" s="148" t="s">
        <v>257</v>
      </c>
    </row>
    <row r="57" spans="1:18" ht="102">
      <c r="A57" s="150" t="s">
        <v>152</v>
      </c>
      <c r="B57" s="148">
        <v>3</v>
      </c>
      <c r="C57" s="148">
        <v>5</v>
      </c>
      <c r="D57" s="148">
        <f t="shared" si="0"/>
        <v>8</v>
      </c>
      <c r="E57" s="148">
        <v>0</v>
      </c>
      <c r="F57" s="148">
        <v>0</v>
      </c>
      <c r="G57" s="148">
        <v>5</v>
      </c>
      <c r="H57" s="148">
        <v>3</v>
      </c>
      <c r="I57" s="148">
        <f t="shared" si="1"/>
        <v>8</v>
      </c>
      <c r="J57" s="148">
        <v>0</v>
      </c>
      <c r="K57" s="148">
        <v>0</v>
      </c>
      <c r="L57" s="148">
        <v>0</v>
      </c>
      <c r="M57" s="148">
        <v>8</v>
      </c>
      <c r="N57" s="148">
        <f t="shared" si="2"/>
        <v>8</v>
      </c>
      <c r="O57" s="148" t="s">
        <v>241</v>
      </c>
      <c r="P57" s="148" t="s">
        <v>253</v>
      </c>
      <c r="Q57" s="148" t="s">
        <v>256</v>
      </c>
      <c r="R57" s="148" t="s">
        <v>258</v>
      </c>
    </row>
    <row r="58" spans="1:18" ht="38.25">
      <c r="A58" s="150" t="s">
        <v>152</v>
      </c>
      <c r="B58" s="148">
        <v>4</v>
      </c>
      <c r="C58" s="148">
        <v>8</v>
      </c>
      <c r="D58" s="148">
        <f t="shared" si="0"/>
        <v>12</v>
      </c>
      <c r="E58" s="148">
        <v>0</v>
      </c>
      <c r="F58" s="148">
        <v>0</v>
      </c>
      <c r="G58" s="148">
        <v>10</v>
      </c>
      <c r="H58" s="148">
        <v>2</v>
      </c>
      <c r="I58" s="148">
        <f t="shared" si="1"/>
        <v>12</v>
      </c>
      <c r="J58" s="148">
        <v>0</v>
      </c>
      <c r="K58" s="148">
        <v>0</v>
      </c>
      <c r="L58" s="148">
        <v>0</v>
      </c>
      <c r="M58" s="148">
        <v>12</v>
      </c>
      <c r="N58" s="148">
        <f t="shared" si="2"/>
        <v>12</v>
      </c>
      <c r="O58" s="148" t="s">
        <v>241</v>
      </c>
      <c r="P58" s="148" t="s">
        <v>253</v>
      </c>
      <c r="Q58" s="148" t="s">
        <v>259</v>
      </c>
      <c r="R58" s="148" t="s">
        <v>260</v>
      </c>
    </row>
    <row r="59" spans="1:18" ht="38.25">
      <c r="A59" s="150" t="s">
        <v>164</v>
      </c>
      <c r="B59" s="148">
        <v>18</v>
      </c>
      <c r="C59" s="148">
        <v>24</v>
      </c>
      <c r="D59" s="148">
        <f t="shared" si="0"/>
        <v>42</v>
      </c>
      <c r="E59" s="148">
        <v>42</v>
      </c>
      <c r="F59" s="148">
        <v>0</v>
      </c>
      <c r="G59" s="148">
        <v>0</v>
      </c>
      <c r="H59" s="148">
        <v>0</v>
      </c>
      <c r="I59" s="148">
        <f t="shared" si="1"/>
        <v>42</v>
      </c>
      <c r="J59" s="148">
        <v>0</v>
      </c>
      <c r="K59" s="148">
        <v>0</v>
      </c>
      <c r="L59" s="148">
        <v>0</v>
      </c>
      <c r="M59" s="148">
        <v>42</v>
      </c>
      <c r="N59" s="148">
        <f t="shared" si="2"/>
        <v>42</v>
      </c>
      <c r="O59" s="148" t="s">
        <v>241</v>
      </c>
      <c r="P59" s="148" t="s">
        <v>253</v>
      </c>
      <c r="Q59" s="148" t="s">
        <v>261</v>
      </c>
      <c r="R59" s="148" t="s">
        <v>262</v>
      </c>
    </row>
    <row r="60" spans="1:18" ht="38.25">
      <c r="A60" s="150" t="s">
        <v>164</v>
      </c>
      <c r="B60" s="148">
        <v>15</v>
      </c>
      <c r="C60" s="148">
        <v>14</v>
      </c>
      <c r="D60" s="148">
        <f t="shared" si="0"/>
        <v>29</v>
      </c>
      <c r="E60" s="148">
        <v>0</v>
      </c>
      <c r="F60" s="148">
        <v>29</v>
      </c>
      <c r="G60" s="148">
        <v>0</v>
      </c>
      <c r="H60" s="148">
        <v>0</v>
      </c>
      <c r="I60" s="148">
        <f t="shared" si="1"/>
        <v>29</v>
      </c>
      <c r="J60" s="148">
        <v>0</v>
      </c>
      <c r="K60" s="148">
        <v>0</v>
      </c>
      <c r="L60" s="148">
        <v>0</v>
      </c>
      <c r="M60" s="148">
        <v>29</v>
      </c>
      <c r="N60" s="148">
        <f t="shared" si="2"/>
        <v>29</v>
      </c>
      <c r="O60" s="148" t="s">
        <v>241</v>
      </c>
      <c r="P60" s="148" t="s">
        <v>253</v>
      </c>
      <c r="Q60" s="148" t="s">
        <v>263</v>
      </c>
      <c r="R60" s="148" t="s">
        <v>264</v>
      </c>
    </row>
    <row r="61" spans="1:18" ht="38.25">
      <c r="A61" s="150" t="s">
        <v>164</v>
      </c>
      <c r="B61" s="148">
        <v>23</v>
      </c>
      <c r="C61" s="148">
        <v>17</v>
      </c>
      <c r="D61" s="148">
        <f t="shared" si="0"/>
        <v>40</v>
      </c>
      <c r="E61" s="148">
        <v>40</v>
      </c>
      <c r="F61" s="148">
        <v>0</v>
      </c>
      <c r="G61" s="148">
        <v>0</v>
      </c>
      <c r="H61" s="148">
        <v>0</v>
      </c>
      <c r="I61" s="148">
        <f t="shared" si="1"/>
        <v>40</v>
      </c>
      <c r="J61" s="148">
        <v>0</v>
      </c>
      <c r="K61" s="148">
        <v>0</v>
      </c>
      <c r="L61" s="148">
        <v>0</v>
      </c>
      <c r="M61" s="148">
        <v>40</v>
      </c>
      <c r="N61" s="148">
        <f t="shared" si="2"/>
        <v>40</v>
      </c>
      <c r="O61" s="148" t="s">
        <v>241</v>
      </c>
      <c r="P61" s="148" t="s">
        <v>253</v>
      </c>
      <c r="Q61" s="148" t="s">
        <v>265</v>
      </c>
      <c r="R61" s="148" t="s">
        <v>262</v>
      </c>
    </row>
    <row r="62" spans="1:18" ht="38.25">
      <c r="A62" s="150" t="s">
        <v>164</v>
      </c>
      <c r="B62" s="148">
        <v>43</v>
      </c>
      <c r="C62" s="148">
        <v>42</v>
      </c>
      <c r="D62" s="148">
        <f t="shared" si="0"/>
        <v>85</v>
      </c>
      <c r="E62" s="148">
        <v>1</v>
      </c>
      <c r="F62" s="148">
        <v>84</v>
      </c>
      <c r="G62" s="148">
        <v>0</v>
      </c>
      <c r="H62" s="148">
        <v>0</v>
      </c>
      <c r="I62" s="148">
        <f t="shared" si="1"/>
        <v>85</v>
      </c>
      <c r="J62" s="148">
        <v>0</v>
      </c>
      <c r="K62" s="148">
        <v>0</v>
      </c>
      <c r="L62" s="148">
        <v>0</v>
      </c>
      <c r="M62" s="148">
        <v>85</v>
      </c>
      <c r="N62" s="148">
        <f t="shared" si="2"/>
        <v>85</v>
      </c>
      <c r="O62" s="148" t="s">
        <v>241</v>
      </c>
      <c r="P62" s="148" t="s">
        <v>253</v>
      </c>
      <c r="Q62" s="148" t="s">
        <v>259</v>
      </c>
      <c r="R62" s="148" t="s">
        <v>260</v>
      </c>
    </row>
    <row r="63" spans="1:18" ht="38.25">
      <c r="A63" s="150" t="s">
        <v>164</v>
      </c>
      <c r="B63" s="148">
        <v>12</v>
      </c>
      <c r="C63" s="148">
        <v>13</v>
      </c>
      <c r="D63" s="148">
        <f t="shared" si="0"/>
        <v>25</v>
      </c>
      <c r="E63" s="148">
        <v>0</v>
      </c>
      <c r="F63" s="148">
        <v>25</v>
      </c>
      <c r="G63" s="148">
        <v>0</v>
      </c>
      <c r="H63" s="148">
        <v>0</v>
      </c>
      <c r="I63" s="148">
        <f t="shared" si="1"/>
        <v>25</v>
      </c>
      <c r="J63" s="148">
        <v>0</v>
      </c>
      <c r="K63" s="148">
        <v>0</v>
      </c>
      <c r="L63" s="148">
        <v>0</v>
      </c>
      <c r="M63" s="148">
        <v>25</v>
      </c>
      <c r="N63" s="148">
        <f t="shared" si="2"/>
        <v>25</v>
      </c>
      <c r="O63" s="148" t="s">
        <v>241</v>
      </c>
      <c r="P63" s="148" t="s">
        <v>253</v>
      </c>
      <c r="Q63" s="148" t="s">
        <v>263</v>
      </c>
      <c r="R63" s="148" t="s">
        <v>260</v>
      </c>
    </row>
    <row r="64" spans="1:18" ht="63.75">
      <c r="A64" s="150" t="s">
        <v>152</v>
      </c>
      <c r="B64" s="148">
        <v>16</v>
      </c>
      <c r="C64" s="148">
        <v>24</v>
      </c>
      <c r="D64" s="148">
        <f t="shared" si="0"/>
        <v>40</v>
      </c>
      <c r="E64" s="148">
        <v>0</v>
      </c>
      <c r="F64" s="148">
        <v>38</v>
      </c>
      <c r="G64" s="148">
        <v>2</v>
      </c>
      <c r="H64" s="148">
        <v>0</v>
      </c>
      <c r="I64" s="148">
        <f t="shared" si="1"/>
        <v>40</v>
      </c>
      <c r="J64" s="148">
        <v>0</v>
      </c>
      <c r="K64" s="148">
        <v>0</v>
      </c>
      <c r="L64" s="148">
        <v>0</v>
      </c>
      <c r="M64" s="148">
        <v>40</v>
      </c>
      <c r="N64" s="148">
        <f t="shared" si="2"/>
        <v>40</v>
      </c>
      <c r="O64" s="148" t="s">
        <v>266</v>
      </c>
      <c r="P64" s="148" t="s">
        <v>267</v>
      </c>
      <c r="Q64" s="148" t="s">
        <v>268</v>
      </c>
      <c r="R64" s="148" t="s">
        <v>269</v>
      </c>
    </row>
    <row r="65" spans="1:18" ht="38.25">
      <c r="A65" s="150" t="s">
        <v>152</v>
      </c>
      <c r="B65" s="148">
        <v>2</v>
      </c>
      <c r="C65" s="148">
        <v>4</v>
      </c>
      <c r="D65" s="148">
        <f t="shared" si="0"/>
        <v>6</v>
      </c>
      <c r="E65" s="148">
        <v>0</v>
      </c>
      <c r="F65" s="148">
        <v>0</v>
      </c>
      <c r="G65" s="148">
        <v>6</v>
      </c>
      <c r="H65" s="148">
        <v>0</v>
      </c>
      <c r="I65" s="148">
        <f t="shared" si="1"/>
        <v>6</v>
      </c>
      <c r="J65" s="148">
        <v>0</v>
      </c>
      <c r="K65" s="148">
        <v>0</v>
      </c>
      <c r="L65" s="148">
        <v>0</v>
      </c>
      <c r="M65" s="148">
        <v>6</v>
      </c>
      <c r="N65" s="148">
        <f t="shared" si="2"/>
        <v>6</v>
      </c>
      <c r="O65" s="148" t="s">
        <v>266</v>
      </c>
      <c r="P65" s="148" t="s">
        <v>267</v>
      </c>
      <c r="Q65" s="148" t="s">
        <v>270</v>
      </c>
      <c r="R65" s="148" t="s">
        <v>271</v>
      </c>
    </row>
    <row r="66" spans="1:18" ht="51">
      <c r="A66" s="150" t="s">
        <v>152</v>
      </c>
      <c r="B66" s="148">
        <v>14</v>
      </c>
      <c r="C66" s="148">
        <v>17</v>
      </c>
      <c r="D66" s="148">
        <f t="shared" si="0"/>
        <v>31</v>
      </c>
      <c r="E66" s="148">
        <v>0</v>
      </c>
      <c r="F66" s="148">
        <v>3</v>
      </c>
      <c r="G66" s="148">
        <v>28</v>
      </c>
      <c r="H66" s="148">
        <v>0</v>
      </c>
      <c r="I66" s="148">
        <f t="shared" si="1"/>
        <v>31</v>
      </c>
      <c r="J66" s="148">
        <v>1</v>
      </c>
      <c r="K66" s="148">
        <v>0</v>
      </c>
      <c r="L66" s="148">
        <v>0</v>
      </c>
      <c r="M66" s="148">
        <v>30</v>
      </c>
      <c r="N66" s="148">
        <f t="shared" si="2"/>
        <v>31</v>
      </c>
      <c r="O66" s="148" t="s">
        <v>266</v>
      </c>
      <c r="P66" s="148" t="s">
        <v>267</v>
      </c>
      <c r="Q66" s="148" t="s">
        <v>272</v>
      </c>
      <c r="R66" s="148" t="s">
        <v>273</v>
      </c>
    </row>
    <row r="67" spans="1:18" ht="63.75">
      <c r="A67" s="150" t="s">
        <v>152</v>
      </c>
      <c r="B67" s="148">
        <v>1</v>
      </c>
      <c r="C67" s="148">
        <v>3</v>
      </c>
      <c r="D67" s="148">
        <f t="shared" si="0"/>
        <v>4</v>
      </c>
      <c r="E67" s="148">
        <v>0</v>
      </c>
      <c r="F67" s="148">
        <v>0</v>
      </c>
      <c r="G67" s="148">
        <v>4</v>
      </c>
      <c r="H67" s="148">
        <v>0</v>
      </c>
      <c r="I67" s="148">
        <f t="shared" si="1"/>
        <v>4</v>
      </c>
      <c r="J67" s="148">
        <v>0</v>
      </c>
      <c r="K67" s="148">
        <v>0</v>
      </c>
      <c r="L67" s="148">
        <v>0</v>
      </c>
      <c r="M67" s="148">
        <v>4</v>
      </c>
      <c r="N67" s="148">
        <f t="shared" si="2"/>
        <v>4</v>
      </c>
      <c r="O67" s="148" t="s">
        <v>266</v>
      </c>
      <c r="P67" s="148" t="s">
        <v>267</v>
      </c>
      <c r="Q67" s="148" t="s">
        <v>274</v>
      </c>
      <c r="R67" s="148" t="s">
        <v>275</v>
      </c>
    </row>
    <row r="68" spans="1:18" ht="127.5">
      <c r="A68" s="150" t="s">
        <v>152</v>
      </c>
      <c r="B68" s="148">
        <v>1</v>
      </c>
      <c r="C68" s="148">
        <v>4</v>
      </c>
      <c r="D68" s="148">
        <f t="shared" si="0"/>
        <v>5</v>
      </c>
      <c r="E68" s="148">
        <v>0</v>
      </c>
      <c r="F68" s="148">
        <v>0</v>
      </c>
      <c r="G68" s="148">
        <v>5</v>
      </c>
      <c r="H68" s="148">
        <v>0</v>
      </c>
      <c r="I68" s="148">
        <f t="shared" si="1"/>
        <v>5</v>
      </c>
      <c r="J68" s="148">
        <v>0</v>
      </c>
      <c r="K68" s="148">
        <v>0</v>
      </c>
      <c r="L68" s="148">
        <v>0</v>
      </c>
      <c r="M68" s="148">
        <v>5</v>
      </c>
      <c r="N68" s="148">
        <f t="shared" si="2"/>
        <v>5</v>
      </c>
      <c r="O68" s="148" t="s">
        <v>266</v>
      </c>
      <c r="P68" s="148" t="s">
        <v>276</v>
      </c>
      <c r="Q68" s="148" t="s">
        <v>277</v>
      </c>
      <c r="R68" s="148" t="s">
        <v>183</v>
      </c>
    </row>
    <row r="69" spans="1:18" ht="38.25">
      <c r="A69" s="150" t="s">
        <v>152</v>
      </c>
      <c r="B69" s="148">
        <v>1</v>
      </c>
      <c r="C69" s="148">
        <v>0</v>
      </c>
      <c r="D69" s="148">
        <f t="shared" si="0"/>
        <v>1</v>
      </c>
      <c r="E69" s="148">
        <v>0</v>
      </c>
      <c r="F69" s="148">
        <v>1</v>
      </c>
      <c r="G69" s="148">
        <v>0</v>
      </c>
      <c r="H69" s="148">
        <v>0</v>
      </c>
      <c r="I69" s="148">
        <f t="shared" si="1"/>
        <v>1</v>
      </c>
      <c r="J69" s="148">
        <v>0</v>
      </c>
      <c r="K69" s="148">
        <v>0</v>
      </c>
      <c r="L69" s="148">
        <v>0</v>
      </c>
      <c r="M69" s="148">
        <v>1</v>
      </c>
      <c r="N69" s="148">
        <f t="shared" si="2"/>
        <v>1</v>
      </c>
      <c r="O69" s="148" t="s">
        <v>266</v>
      </c>
      <c r="P69" s="148" t="s">
        <v>278</v>
      </c>
      <c r="Q69" s="148" t="s">
        <v>279</v>
      </c>
      <c r="R69" s="148" t="s">
        <v>200</v>
      </c>
    </row>
    <row r="70" spans="1:18" ht="102">
      <c r="A70" s="150" t="s">
        <v>152</v>
      </c>
      <c r="B70" s="148">
        <v>0</v>
      </c>
      <c r="C70" s="148">
        <v>11</v>
      </c>
      <c r="D70" s="148">
        <f t="shared" ref="D70:D90" si="3">B70+C70</f>
        <v>11</v>
      </c>
      <c r="E70" s="148">
        <v>0</v>
      </c>
      <c r="F70" s="148">
        <v>4</v>
      </c>
      <c r="G70" s="148">
        <v>7</v>
      </c>
      <c r="H70" s="148">
        <v>0</v>
      </c>
      <c r="I70" s="148">
        <f t="shared" ref="I70:I90" si="4">E70+F70+G70+H70</f>
        <v>11</v>
      </c>
      <c r="J70" s="148">
        <v>0</v>
      </c>
      <c r="K70" s="148">
        <v>8</v>
      </c>
      <c r="L70" s="148">
        <v>0</v>
      </c>
      <c r="M70" s="148">
        <v>3</v>
      </c>
      <c r="N70" s="148">
        <f t="shared" ref="N70:N90" si="5">J70+K70+L70+M70</f>
        <v>11</v>
      </c>
      <c r="O70" s="148" t="s">
        <v>266</v>
      </c>
      <c r="P70" s="148" t="s">
        <v>280</v>
      </c>
      <c r="Q70" s="148" t="s">
        <v>281</v>
      </c>
      <c r="R70" s="148" t="s">
        <v>282</v>
      </c>
    </row>
    <row r="71" spans="1:18" ht="63.75">
      <c r="A71" s="150" t="s">
        <v>152</v>
      </c>
      <c r="B71" s="148">
        <v>8</v>
      </c>
      <c r="C71" s="148">
        <v>17</v>
      </c>
      <c r="D71" s="148">
        <f t="shared" si="3"/>
        <v>25</v>
      </c>
      <c r="E71" s="148">
        <v>0</v>
      </c>
      <c r="F71" s="148">
        <v>5</v>
      </c>
      <c r="G71" s="148">
        <v>12</v>
      </c>
      <c r="H71" s="148">
        <v>8</v>
      </c>
      <c r="I71" s="148">
        <f t="shared" si="4"/>
        <v>25</v>
      </c>
      <c r="J71" s="148">
        <v>18</v>
      </c>
      <c r="K71" s="148">
        <v>0</v>
      </c>
      <c r="L71" s="148">
        <v>0</v>
      </c>
      <c r="M71" s="148">
        <v>7</v>
      </c>
      <c r="N71" s="148">
        <f t="shared" si="5"/>
        <v>25</v>
      </c>
      <c r="O71" s="148" t="s">
        <v>283</v>
      </c>
      <c r="P71" s="148" t="s">
        <v>284</v>
      </c>
      <c r="Q71" s="148" t="s">
        <v>285</v>
      </c>
      <c r="R71" s="148" t="s">
        <v>286</v>
      </c>
    </row>
    <row r="72" spans="1:18" ht="38.25">
      <c r="A72" s="150" t="s">
        <v>152</v>
      </c>
      <c r="B72" s="148">
        <v>1</v>
      </c>
      <c r="C72" s="148">
        <v>0</v>
      </c>
      <c r="D72" s="148">
        <f t="shared" si="3"/>
        <v>1</v>
      </c>
      <c r="E72" s="148">
        <v>0</v>
      </c>
      <c r="F72" s="148">
        <v>0</v>
      </c>
      <c r="G72" s="148">
        <v>1</v>
      </c>
      <c r="H72" s="148">
        <v>0</v>
      </c>
      <c r="I72" s="148">
        <f t="shared" si="4"/>
        <v>1</v>
      </c>
      <c r="J72" s="148">
        <v>1</v>
      </c>
      <c r="K72" s="148">
        <v>0</v>
      </c>
      <c r="L72" s="148">
        <v>0</v>
      </c>
      <c r="M72" s="148">
        <v>0</v>
      </c>
      <c r="N72" s="148">
        <f t="shared" si="5"/>
        <v>1</v>
      </c>
      <c r="O72" s="148" t="s">
        <v>283</v>
      </c>
      <c r="P72" s="148" t="s">
        <v>284</v>
      </c>
      <c r="Q72" s="148" t="s">
        <v>287</v>
      </c>
      <c r="R72" s="148" t="s">
        <v>288</v>
      </c>
    </row>
    <row r="73" spans="1:18" ht="38.25">
      <c r="A73" s="150" t="s">
        <v>152</v>
      </c>
      <c r="B73" s="148">
        <v>0</v>
      </c>
      <c r="C73" s="148">
        <v>7</v>
      </c>
      <c r="D73" s="148">
        <f t="shared" si="3"/>
        <v>7</v>
      </c>
      <c r="E73" s="148">
        <v>0</v>
      </c>
      <c r="F73" s="148">
        <v>0</v>
      </c>
      <c r="G73" s="148">
        <v>7</v>
      </c>
      <c r="H73" s="148">
        <v>0</v>
      </c>
      <c r="I73" s="148">
        <f t="shared" si="4"/>
        <v>7</v>
      </c>
      <c r="J73" s="148">
        <v>7</v>
      </c>
      <c r="K73" s="148">
        <v>0</v>
      </c>
      <c r="L73" s="148">
        <v>0</v>
      </c>
      <c r="M73" s="148">
        <v>0</v>
      </c>
      <c r="N73" s="148">
        <f t="shared" si="5"/>
        <v>7</v>
      </c>
      <c r="O73" s="148"/>
      <c r="P73" s="148"/>
      <c r="Q73" s="148" t="s">
        <v>289</v>
      </c>
      <c r="R73" s="148" t="s">
        <v>290</v>
      </c>
    </row>
    <row r="74" spans="1:18" ht="38.25">
      <c r="A74" s="150" t="s">
        <v>152</v>
      </c>
      <c r="B74" s="148">
        <v>1</v>
      </c>
      <c r="C74" s="148">
        <v>0</v>
      </c>
      <c r="D74" s="148">
        <f t="shared" si="3"/>
        <v>1</v>
      </c>
      <c r="E74" s="148">
        <v>0</v>
      </c>
      <c r="F74" s="148">
        <v>0</v>
      </c>
      <c r="G74" s="148">
        <v>1</v>
      </c>
      <c r="H74" s="148">
        <v>0</v>
      </c>
      <c r="I74" s="148">
        <f t="shared" si="4"/>
        <v>1</v>
      </c>
      <c r="J74" s="148">
        <v>1</v>
      </c>
      <c r="K74" s="148">
        <v>0</v>
      </c>
      <c r="L74" s="148">
        <v>0</v>
      </c>
      <c r="M74" s="148">
        <v>0</v>
      </c>
      <c r="N74" s="148">
        <f t="shared" si="5"/>
        <v>1</v>
      </c>
      <c r="O74" s="148" t="s">
        <v>283</v>
      </c>
      <c r="P74" s="148" t="s">
        <v>284</v>
      </c>
      <c r="Q74" s="148" t="s">
        <v>287</v>
      </c>
      <c r="R74" s="148" t="s">
        <v>288</v>
      </c>
    </row>
    <row r="75" spans="1:18" ht="63.75">
      <c r="A75" s="150" t="s">
        <v>152</v>
      </c>
      <c r="B75" s="148">
        <v>18</v>
      </c>
      <c r="C75" s="148">
        <v>11</v>
      </c>
      <c r="D75" s="148">
        <f t="shared" si="3"/>
        <v>29</v>
      </c>
      <c r="E75" s="148">
        <v>0</v>
      </c>
      <c r="F75" s="148">
        <v>5</v>
      </c>
      <c r="G75" s="148">
        <v>19</v>
      </c>
      <c r="H75" s="148">
        <v>5</v>
      </c>
      <c r="I75" s="148">
        <f t="shared" si="4"/>
        <v>29</v>
      </c>
      <c r="J75" s="148">
        <v>27</v>
      </c>
      <c r="K75" s="148">
        <v>0</v>
      </c>
      <c r="L75" s="148">
        <v>0</v>
      </c>
      <c r="M75" s="148">
        <v>2</v>
      </c>
      <c r="N75" s="148">
        <f t="shared" si="5"/>
        <v>29</v>
      </c>
      <c r="O75" s="148" t="s">
        <v>283</v>
      </c>
      <c r="P75" s="148" t="s">
        <v>284</v>
      </c>
      <c r="Q75" s="148" t="s">
        <v>285</v>
      </c>
      <c r="R75" s="148" t="s">
        <v>286</v>
      </c>
    </row>
    <row r="76" spans="1:18" ht="38.25">
      <c r="A76" s="150" t="s">
        <v>152</v>
      </c>
      <c r="B76" s="148">
        <v>1</v>
      </c>
      <c r="C76" s="148">
        <v>2</v>
      </c>
      <c r="D76" s="148">
        <f t="shared" si="3"/>
        <v>3</v>
      </c>
      <c r="E76" s="148">
        <v>0</v>
      </c>
      <c r="F76" s="148">
        <v>0</v>
      </c>
      <c r="G76" s="148">
        <v>3</v>
      </c>
      <c r="H76" s="148">
        <v>0</v>
      </c>
      <c r="I76" s="148">
        <f t="shared" si="4"/>
        <v>3</v>
      </c>
      <c r="J76" s="148">
        <v>2</v>
      </c>
      <c r="K76" s="148">
        <v>0</v>
      </c>
      <c r="L76" s="148">
        <v>0</v>
      </c>
      <c r="M76" s="148">
        <v>1</v>
      </c>
      <c r="N76" s="148">
        <f t="shared" si="5"/>
        <v>3</v>
      </c>
      <c r="O76" s="148" t="s">
        <v>283</v>
      </c>
      <c r="P76" s="148" t="s">
        <v>284</v>
      </c>
      <c r="Q76" s="148" t="s">
        <v>287</v>
      </c>
      <c r="R76" s="148" t="s">
        <v>288</v>
      </c>
    </row>
    <row r="77" spans="1:18" ht="38.25">
      <c r="A77" s="150" t="s">
        <v>152</v>
      </c>
      <c r="B77" s="148">
        <v>0</v>
      </c>
      <c r="C77" s="148">
        <v>2</v>
      </c>
      <c r="D77" s="148">
        <f t="shared" si="3"/>
        <v>2</v>
      </c>
      <c r="E77" s="148">
        <v>0</v>
      </c>
      <c r="F77" s="148">
        <v>0</v>
      </c>
      <c r="G77" s="148">
        <v>2</v>
      </c>
      <c r="H77" s="148">
        <v>0</v>
      </c>
      <c r="I77" s="148">
        <f t="shared" si="4"/>
        <v>2</v>
      </c>
      <c r="J77" s="148">
        <v>1</v>
      </c>
      <c r="K77" s="148">
        <v>0</v>
      </c>
      <c r="L77" s="148">
        <v>0</v>
      </c>
      <c r="M77" s="148">
        <v>1</v>
      </c>
      <c r="N77" s="148">
        <f t="shared" si="5"/>
        <v>2</v>
      </c>
      <c r="O77" s="148" t="s">
        <v>283</v>
      </c>
      <c r="P77" s="148" t="s">
        <v>284</v>
      </c>
      <c r="Q77" s="148" t="s">
        <v>291</v>
      </c>
      <c r="R77" s="148" t="s">
        <v>292</v>
      </c>
    </row>
    <row r="78" spans="1:18" ht="38.25">
      <c r="A78" s="150" t="s">
        <v>152</v>
      </c>
      <c r="B78" s="148">
        <v>77</v>
      </c>
      <c r="C78" s="148">
        <v>55</v>
      </c>
      <c r="D78" s="148">
        <f t="shared" si="3"/>
        <v>132</v>
      </c>
      <c r="E78" s="148">
        <v>0</v>
      </c>
      <c r="F78" s="148">
        <v>15</v>
      </c>
      <c r="G78" s="148">
        <v>117</v>
      </c>
      <c r="H78" s="148">
        <v>0</v>
      </c>
      <c r="I78" s="148">
        <f t="shared" si="4"/>
        <v>132</v>
      </c>
      <c r="J78" s="148">
        <v>81</v>
      </c>
      <c r="K78" s="148">
        <v>0</v>
      </c>
      <c r="L78" s="148">
        <v>0</v>
      </c>
      <c r="M78" s="148">
        <v>51</v>
      </c>
      <c r="N78" s="148">
        <f t="shared" si="5"/>
        <v>132</v>
      </c>
      <c r="O78" s="148" t="s">
        <v>283</v>
      </c>
      <c r="P78" s="148" t="s">
        <v>293</v>
      </c>
      <c r="Q78" s="148" t="s">
        <v>294</v>
      </c>
      <c r="R78" s="148" t="s">
        <v>295</v>
      </c>
    </row>
    <row r="79" spans="1:18" ht="38.25">
      <c r="A79" s="150" t="s">
        <v>152</v>
      </c>
      <c r="B79" s="148">
        <v>14</v>
      </c>
      <c r="C79" s="148">
        <v>5</v>
      </c>
      <c r="D79" s="148">
        <f t="shared" si="3"/>
        <v>19</v>
      </c>
      <c r="E79" s="148">
        <v>0</v>
      </c>
      <c r="F79" s="148">
        <v>3</v>
      </c>
      <c r="G79" s="148">
        <v>11</v>
      </c>
      <c r="H79" s="148">
        <v>5</v>
      </c>
      <c r="I79" s="148">
        <f t="shared" si="4"/>
        <v>19</v>
      </c>
      <c r="J79" s="148">
        <v>10</v>
      </c>
      <c r="K79" s="148">
        <v>0</v>
      </c>
      <c r="L79" s="148">
        <v>0</v>
      </c>
      <c r="M79" s="148">
        <v>9</v>
      </c>
      <c r="N79" s="148">
        <f t="shared" si="5"/>
        <v>19</v>
      </c>
      <c r="O79" s="148" t="s">
        <v>283</v>
      </c>
      <c r="P79" s="148" t="s">
        <v>284</v>
      </c>
      <c r="Q79" s="148" t="s">
        <v>296</v>
      </c>
      <c r="R79" s="148" t="s">
        <v>297</v>
      </c>
    </row>
    <row r="80" spans="1:18" ht="51">
      <c r="A80" s="150" t="s">
        <v>152</v>
      </c>
      <c r="B80" s="148">
        <v>2</v>
      </c>
      <c r="C80" s="148">
        <v>1</v>
      </c>
      <c r="D80" s="148">
        <f t="shared" si="3"/>
        <v>3</v>
      </c>
      <c r="E80" s="148">
        <v>0</v>
      </c>
      <c r="F80" s="148">
        <v>1</v>
      </c>
      <c r="G80" s="148">
        <v>1</v>
      </c>
      <c r="H80" s="148">
        <v>1</v>
      </c>
      <c r="I80" s="148">
        <f t="shared" si="4"/>
        <v>3</v>
      </c>
      <c r="J80" s="148">
        <v>0</v>
      </c>
      <c r="K80" s="148">
        <v>0</v>
      </c>
      <c r="L80" s="148">
        <v>0</v>
      </c>
      <c r="M80" s="148">
        <v>3</v>
      </c>
      <c r="N80" s="148">
        <f t="shared" si="5"/>
        <v>3</v>
      </c>
      <c r="O80" s="148" t="s">
        <v>283</v>
      </c>
      <c r="P80" s="148" t="s">
        <v>284</v>
      </c>
      <c r="Q80" s="148" t="s">
        <v>298</v>
      </c>
      <c r="R80" s="148" t="s">
        <v>299</v>
      </c>
    </row>
    <row r="81" spans="1:18" ht="76.5">
      <c r="A81" s="150" t="s">
        <v>152</v>
      </c>
      <c r="B81" s="148">
        <v>0</v>
      </c>
      <c r="C81" s="148">
        <v>2</v>
      </c>
      <c r="D81" s="148">
        <f t="shared" si="3"/>
        <v>2</v>
      </c>
      <c r="E81" s="148">
        <v>0</v>
      </c>
      <c r="F81" s="148">
        <v>0</v>
      </c>
      <c r="G81" s="148">
        <v>2</v>
      </c>
      <c r="H81" s="148">
        <v>0</v>
      </c>
      <c r="I81" s="148">
        <f t="shared" si="4"/>
        <v>2</v>
      </c>
      <c r="J81" s="148">
        <v>1</v>
      </c>
      <c r="K81" s="148">
        <v>0</v>
      </c>
      <c r="L81" s="148">
        <v>0</v>
      </c>
      <c r="M81" s="148">
        <v>1</v>
      </c>
      <c r="N81" s="148">
        <f t="shared" si="5"/>
        <v>2</v>
      </c>
      <c r="O81" s="148" t="s">
        <v>283</v>
      </c>
      <c r="P81" s="148" t="s">
        <v>284</v>
      </c>
      <c r="Q81" s="148" t="s">
        <v>300</v>
      </c>
      <c r="R81" s="148" t="s">
        <v>301</v>
      </c>
    </row>
    <row r="82" spans="1:18" ht="51">
      <c r="A82" s="150" t="s">
        <v>152</v>
      </c>
      <c r="B82" s="148">
        <v>2</v>
      </c>
      <c r="C82" s="148">
        <v>2</v>
      </c>
      <c r="D82" s="148">
        <f t="shared" si="3"/>
        <v>4</v>
      </c>
      <c r="E82" s="148">
        <v>0</v>
      </c>
      <c r="F82" s="148">
        <v>2</v>
      </c>
      <c r="G82" s="148">
        <v>2</v>
      </c>
      <c r="H82" s="148">
        <v>0</v>
      </c>
      <c r="I82" s="148">
        <f t="shared" si="4"/>
        <v>4</v>
      </c>
      <c r="J82" s="148">
        <v>4</v>
      </c>
      <c r="K82" s="148">
        <v>0</v>
      </c>
      <c r="L82" s="148">
        <v>0</v>
      </c>
      <c r="M82" s="148">
        <v>0</v>
      </c>
      <c r="N82" s="148">
        <f t="shared" si="5"/>
        <v>4</v>
      </c>
      <c r="O82" s="148" t="s">
        <v>283</v>
      </c>
      <c r="P82" s="148" t="s">
        <v>284</v>
      </c>
      <c r="Q82" s="148" t="s">
        <v>302</v>
      </c>
      <c r="R82" s="148" t="s">
        <v>303</v>
      </c>
    </row>
    <row r="83" spans="1:18" ht="51">
      <c r="A83" s="150" t="s">
        <v>152</v>
      </c>
      <c r="B83" s="148">
        <v>1</v>
      </c>
      <c r="C83" s="148">
        <v>0</v>
      </c>
      <c r="D83" s="148">
        <f t="shared" si="3"/>
        <v>1</v>
      </c>
      <c r="E83" s="148">
        <v>0</v>
      </c>
      <c r="F83" s="148">
        <v>0</v>
      </c>
      <c r="G83" s="148">
        <v>1</v>
      </c>
      <c r="H83" s="148">
        <v>0</v>
      </c>
      <c r="I83" s="148">
        <f t="shared" si="4"/>
        <v>1</v>
      </c>
      <c r="J83" s="148">
        <v>0</v>
      </c>
      <c r="K83" s="148">
        <v>0</v>
      </c>
      <c r="L83" s="148">
        <v>0</v>
      </c>
      <c r="M83" s="148">
        <v>1</v>
      </c>
      <c r="N83" s="148">
        <f t="shared" si="5"/>
        <v>1</v>
      </c>
      <c r="O83" s="148" t="s">
        <v>304</v>
      </c>
      <c r="P83" s="148" t="s">
        <v>304</v>
      </c>
      <c r="Q83" s="148" t="s">
        <v>305</v>
      </c>
      <c r="R83" s="148" t="s">
        <v>306</v>
      </c>
    </row>
    <row r="84" spans="1:18" ht="38.25">
      <c r="A84" s="150" t="s">
        <v>152</v>
      </c>
      <c r="B84" s="148">
        <v>0</v>
      </c>
      <c r="C84" s="148">
        <v>1</v>
      </c>
      <c r="D84" s="148">
        <f t="shared" si="3"/>
        <v>1</v>
      </c>
      <c r="E84" s="148">
        <v>0</v>
      </c>
      <c r="F84" s="148">
        <v>0</v>
      </c>
      <c r="G84" s="148">
        <v>1</v>
      </c>
      <c r="H84" s="148">
        <v>0</v>
      </c>
      <c r="I84" s="148">
        <f t="shared" si="4"/>
        <v>1</v>
      </c>
      <c r="J84" s="148">
        <v>0</v>
      </c>
      <c r="K84" s="148">
        <v>0</v>
      </c>
      <c r="L84" s="148">
        <v>0</v>
      </c>
      <c r="M84" s="148">
        <v>1</v>
      </c>
      <c r="N84" s="148">
        <f t="shared" si="5"/>
        <v>1</v>
      </c>
      <c r="O84" s="148" t="s">
        <v>304</v>
      </c>
      <c r="P84" s="148" t="s">
        <v>304</v>
      </c>
      <c r="Q84" s="148" t="s">
        <v>307</v>
      </c>
      <c r="R84" s="148" t="s">
        <v>308</v>
      </c>
    </row>
    <row r="85" spans="1:18" ht="38.25">
      <c r="A85" s="150" t="s">
        <v>152</v>
      </c>
      <c r="B85" s="148">
        <v>50</v>
      </c>
      <c r="C85" s="148">
        <v>74</v>
      </c>
      <c r="D85" s="148">
        <f t="shared" si="3"/>
        <v>124</v>
      </c>
      <c r="E85" s="148">
        <v>0</v>
      </c>
      <c r="F85" s="148">
        <v>114</v>
      </c>
      <c r="G85" s="148">
        <v>10</v>
      </c>
      <c r="H85" s="148">
        <v>0</v>
      </c>
      <c r="I85" s="148">
        <f t="shared" si="4"/>
        <v>124</v>
      </c>
      <c r="J85" s="148">
        <v>100</v>
      </c>
      <c r="K85" s="148">
        <v>0</v>
      </c>
      <c r="L85" s="148">
        <v>0</v>
      </c>
      <c r="M85" s="148">
        <v>24</v>
      </c>
      <c r="N85" s="148">
        <f t="shared" si="5"/>
        <v>124</v>
      </c>
      <c r="O85" s="148" t="s">
        <v>304</v>
      </c>
      <c r="P85" s="148" t="s">
        <v>309</v>
      </c>
      <c r="Q85" s="148" t="s">
        <v>310</v>
      </c>
      <c r="R85" s="148" t="s">
        <v>311</v>
      </c>
    </row>
    <row r="86" spans="1:18" ht="38.25">
      <c r="A86" s="150" t="s">
        <v>152</v>
      </c>
      <c r="B86" s="148">
        <v>27</v>
      </c>
      <c r="C86" s="148">
        <v>5</v>
      </c>
      <c r="D86" s="148">
        <f t="shared" si="3"/>
        <v>32</v>
      </c>
      <c r="E86" s="148">
        <v>0</v>
      </c>
      <c r="F86" s="148">
        <v>6</v>
      </c>
      <c r="G86" s="148">
        <v>26</v>
      </c>
      <c r="H86" s="148">
        <v>0</v>
      </c>
      <c r="I86" s="148">
        <f t="shared" si="4"/>
        <v>32</v>
      </c>
      <c r="J86" s="148">
        <v>28</v>
      </c>
      <c r="K86" s="148">
        <v>0</v>
      </c>
      <c r="L86" s="148">
        <v>0</v>
      </c>
      <c r="M86" s="148">
        <v>4</v>
      </c>
      <c r="N86" s="148">
        <f t="shared" si="5"/>
        <v>32</v>
      </c>
      <c r="O86" s="148" t="s">
        <v>304</v>
      </c>
      <c r="P86" s="148" t="s">
        <v>312</v>
      </c>
      <c r="Q86" s="148" t="s">
        <v>313</v>
      </c>
      <c r="R86" s="148" t="s">
        <v>314</v>
      </c>
    </row>
    <row r="87" spans="1:18" ht="38.25">
      <c r="A87" s="150" t="s">
        <v>152</v>
      </c>
      <c r="B87" s="148">
        <v>1</v>
      </c>
      <c r="C87" s="148">
        <v>1</v>
      </c>
      <c r="D87" s="148">
        <f t="shared" si="3"/>
        <v>2</v>
      </c>
      <c r="E87" s="148">
        <v>0</v>
      </c>
      <c r="F87" s="148">
        <v>0</v>
      </c>
      <c r="G87" s="148">
        <v>2</v>
      </c>
      <c r="H87" s="148">
        <v>0</v>
      </c>
      <c r="I87" s="148">
        <f t="shared" si="4"/>
        <v>2</v>
      </c>
      <c r="J87" s="148">
        <v>0</v>
      </c>
      <c r="K87" s="148">
        <v>0</v>
      </c>
      <c r="L87" s="148">
        <v>0</v>
      </c>
      <c r="M87" s="148">
        <v>2</v>
      </c>
      <c r="N87" s="148">
        <f t="shared" si="5"/>
        <v>2</v>
      </c>
      <c r="O87" s="148" t="s">
        <v>304</v>
      </c>
      <c r="P87" s="148" t="s">
        <v>304</v>
      </c>
      <c r="Q87" s="148" t="s">
        <v>315</v>
      </c>
      <c r="R87" s="148" t="s">
        <v>316</v>
      </c>
    </row>
    <row r="88" spans="1:18" ht="38.25">
      <c r="A88" s="150" t="s">
        <v>152</v>
      </c>
      <c r="B88" s="148">
        <v>0</v>
      </c>
      <c r="C88" s="148">
        <v>1</v>
      </c>
      <c r="D88" s="148">
        <f t="shared" si="3"/>
        <v>1</v>
      </c>
      <c r="E88" s="148">
        <v>0</v>
      </c>
      <c r="F88" s="148">
        <v>0</v>
      </c>
      <c r="G88" s="148">
        <v>1</v>
      </c>
      <c r="H88" s="148">
        <v>0</v>
      </c>
      <c r="I88" s="148">
        <v>1</v>
      </c>
      <c r="J88" s="148">
        <v>1</v>
      </c>
      <c r="K88" s="148">
        <v>0</v>
      </c>
      <c r="L88" s="148">
        <v>0</v>
      </c>
      <c r="M88" s="148">
        <v>0</v>
      </c>
      <c r="N88" s="148">
        <f t="shared" si="5"/>
        <v>1</v>
      </c>
      <c r="O88" s="148" t="s">
        <v>304</v>
      </c>
      <c r="P88" s="148" t="s">
        <v>304</v>
      </c>
      <c r="Q88" s="148" t="s">
        <v>315</v>
      </c>
      <c r="R88" s="148" t="s">
        <v>316</v>
      </c>
    </row>
    <row r="89" spans="1:18" ht="51">
      <c r="A89" s="150" t="s">
        <v>152</v>
      </c>
      <c r="B89" s="148">
        <v>4</v>
      </c>
      <c r="C89" s="148">
        <v>12</v>
      </c>
      <c r="D89" s="148">
        <f t="shared" si="3"/>
        <v>16</v>
      </c>
      <c r="E89" s="148">
        <v>0</v>
      </c>
      <c r="F89" s="148">
        <v>3</v>
      </c>
      <c r="G89" s="148">
        <v>13</v>
      </c>
      <c r="H89" s="148">
        <v>0</v>
      </c>
      <c r="I89" s="148">
        <f t="shared" si="4"/>
        <v>16</v>
      </c>
      <c r="J89" s="148">
        <v>7</v>
      </c>
      <c r="K89" s="148">
        <v>0</v>
      </c>
      <c r="L89" s="148">
        <v>0</v>
      </c>
      <c r="M89" s="148">
        <v>9</v>
      </c>
      <c r="N89" s="148">
        <f t="shared" si="5"/>
        <v>16</v>
      </c>
      <c r="O89" s="148" t="s">
        <v>304</v>
      </c>
      <c r="P89" s="148" t="s">
        <v>317</v>
      </c>
      <c r="Q89" s="148" t="s">
        <v>318</v>
      </c>
      <c r="R89" s="148" t="s">
        <v>319</v>
      </c>
    </row>
    <row r="90" spans="1:18" ht="38.25">
      <c r="A90" s="150" t="s">
        <v>152</v>
      </c>
      <c r="B90" s="148">
        <v>0</v>
      </c>
      <c r="C90" s="148">
        <v>1</v>
      </c>
      <c r="D90" s="148">
        <f t="shared" si="3"/>
        <v>1</v>
      </c>
      <c r="E90" s="148">
        <v>0</v>
      </c>
      <c r="F90" s="148">
        <v>0</v>
      </c>
      <c r="G90" s="148">
        <v>0</v>
      </c>
      <c r="H90" s="148">
        <v>1</v>
      </c>
      <c r="I90" s="148">
        <f t="shared" si="4"/>
        <v>1</v>
      </c>
      <c r="J90" s="148">
        <v>0</v>
      </c>
      <c r="K90" s="148">
        <v>0</v>
      </c>
      <c r="L90" s="148">
        <v>0</v>
      </c>
      <c r="M90" s="148">
        <v>1</v>
      </c>
      <c r="N90" s="148">
        <f t="shared" si="5"/>
        <v>1</v>
      </c>
      <c r="O90" s="148" t="s">
        <v>304</v>
      </c>
      <c r="P90" s="148" t="s">
        <v>304</v>
      </c>
      <c r="Q90" s="148" t="s">
        <v>320</v>
      </c>
      <c r="R90" s="148" t="s">
        <v>321</v>
      </c>
    </row>
  </sheetData>
  <mergeCells count="2">
    <mergeCell ref="A1:F1"/>
    <mergeCell ref="A2:F2"/>
  </mergeCells>
  <pageMargins left="0.7" right="0.7" top="0.75" bottom="0.75" header="0.3" footer="0.3"/>
  <pageSetup paperSize="1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8628F-57FB-4678-943A-AFF732E04C25}">
  <dimension ref="A1:S51"/>
  <sheetViews>
    <sheetView topLeftCell="B3" workbookViewId="0">
      <selection activeCell="B8" sqref="B8"/>
    </sheetView>
  </sheetViews>
  <sheetFormatPr baseColWidth="10" defaultRowHeight="15"/>
  <cols>
    <col min="1" max="1" width="25.42578125" hidden="1" customWidth="1"/>
    <col min="2" max="2" width="43.140625" customWidth="1"/>
    <col min="3" max="3" width="10.42578125" customWidth="1"/>
    <col min="4" max="4" width="10" customWidth="1"/>
    <col min="5" max="5" width="9.7109375" customWidth="1"/>
    <col min="6" max="6" width="16.42578125" customWidth="1"/>
    <col min="7" max="7" width="13.140625" customWidth="1"/>
    <col min="8" max="8" width="17.140625" customWidth="1"/>
    <col min="9" max="9" width="22.42578125" customWidth="1"/>
    <col min="10" max="10" width="8.85546875" customWidth="1"/>
    <col min="11" max="11" width="8.140625" customWidth="1"/>
    <col min="12" max="12" width="8.7109375" customWidth="1"/>
    <col min="13" max="13" width="9.7109375" customWidth="1"/>
    <col min="14" max="14" width="9.140625" customWidth="1"/>
    <col min="15" max="15" width="14.28515625" customWidth="1"/>
    <col min="16" max="16" width="22.5703125" customWidth="1"/>
    <col min="17" max="17" width="15.42578125" customWidth="1"/>
    <col min="18" max="18" width="22.7109375" customWidth="1"/>
    <col min="19" max="19" width="18.5703125" customWidth="1"/>
  </cols>
  <sheetData>
    <row r="1" spans="1:19" ht="19.5" customHeight="1">
      <c r="A1" s="4"/>
      <c r="B1" s="8" t="s">
        <v>15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ht="19.5" customHeight="1">
      <c r="A2" s="4"/>
      <c r="B2" s="9" t="s">
        <v>6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ht="19.5" customHeight="1" thickBot="1">
      <c r="B3" s="9" t="s">
        <v>16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s="16" customFormat="1" ht="48" thickBot="1">
      <c r="A4" s="11" t="s">
        <v>7</v>
      </c>
      <c r="B4" s="12" t="s">
        <v>17</v>
      </c>
      <c r="C4" s="11" t="s">
        <v>10</v>
      </c>
      <c r="D4" s="11" t="s">
        <v>9</v>
      </c>
      <c r="E4" s="13" t="s">
        <v>8</v>
      </c>
      <c r="F4" s="14" t="s">
        <v>0</v>
      </c>
      <c r="G4" s="14" t="s">
        <v>18</v>
      </c>
      <c r="H4" s="14" t="s">
        <v>5</v>
      </c>
      <c r="I4" s="14" t="s">
        <v>1</v>
      </c>
      <c r="J4" s="15" t="s">
        <v>8</v>
      </c>
      <c r="K4" s="11" t="s">
        <v>2</v>
      </c>
      <c r="L4" s="11" t="s">
        <v>3</v>
      </c>
      <c r="M4" s="11" t="s">
        <v>19</v>
      </c>
      <c r="N4" s="11" t="s">
        <v>4</v>
      </c>
      <c r="O4" s="13" t="s">
        <v>8</v>
      </c>
      <c r="P4" s="14" t="s">
        <v>11</v>
      </c>
      <c r="Q4" s="14" t="s">
        <v>12</v>
      </c>
      <c r="R4" s="14" t="s">
        <v>13</v>
      </c>
      <c r="S4" s="14" t="s">
        <v>14</v>
      </c>
    </row>
    <row r="5" spans="1:19" s="26" customFormat="1" ht="81" customHeight="1">
      <c r="A5" s="17"/>
      <c r="B5" s="18" t="s">
        <v>25</v>
      </c>
      <c r="C5" s="19">
        <v>100</v>
      </c>
      <c r="D5" s="20">
        <v>150</v>
      </c>
      <c r="E5" s="21">
        <v>250</v>
      </c>
      <c r="F5" s="22">
        <v>100</v>
      </c>
      <c r="G5" s="23">
        <v>150</v>
      </c>
      <c r="H5" s="23"/>
      <c r="I5" s="23"/>
      <c r="J5" s="10">
        <v>250</v>
      </c>
      <c r="K5" s="22"/>
      <c r="L5" s="23"/>
      <c r="M5" s="23"/>
      <c r="N5" s="23">
        <v>250</v>
      </c>
      <c r="O5" s="10">
        <v>250</v>
      </c>
      <c r="P5" s="22" t="s">
        <v>23</v>
      </c>
      <c r="Q5" s="23" t="s">
        <v>26</v>
      </c>
      <c r="R5" s="24" t="s">
        <v>27</v>
      </c>
      <c r="S5" s="25" t="s">
        <v>28</v>
      </c>
    </row>
    <row r="6" spans="1:19" s="26" customFormat="1" ht="84" customHeight="1">
      <c r="A6" s="17"/>
      <c r="B6" s="27" t="s">
        <v>29</v>
      </c>
      <c r="C6" s="19">
        <v>125</v>
      </c>
      <c r="D6" s="20">
        <v>175</v>
      </c>
      <c r="E6" s="21">
        <v>300</v>
      </c>
      <c r="F6" s="22"/>
      <c r="G6" s="23">
        <v>35</v>
      </c>
      <c r="H6" s="23">
        <v>115</v>
      </c>
      <c r="I6" s="23">
        <v>150</v>
      </c>
      <c r="J6" s="10">
        <v>300</v>
      </c>
      <c r="K6" s="22"/>
      <c r="L6" s="23"/>
      <c r="M6" s="23"/>
      <c r="N6" s="23">
        <v>300</v>
      </c>
      <c r="O6" s="10">
        <v>300</v>
      </c>
      <c r="P6" s="22" t="s">
        <v>23</v>
      </c>
      <c r="Q6" s="23" t="s">
        <v>26</v>
      </c>
      <c r="R6" s="24" t="s">
        <v>27</v>
      </c>
      <c r="S6" s="25" t="s">
        <v>26</v>
      </c>
    </row>
    <row r="7" spans="1:19" ht="96" customHeight="1">
      <c r="A7" s="28"/>
      <c r="B7" s="29" t="s">
        <v>30</v>
      </c>
      <c r="C7" s="30">
        <v>38</v>
      </c>
      <c r="D7" s="10">
        <v>62</v>
      </c>
      <c r="E7" s="10">
        <v>100</v>
      </c>
      <c r="F7" s="31"/>
      <c r="G7" s="10">
        <v>38</v>
      </c>
      <c r="H7" s="10">
        <v>52</v>
      </c>
      <c r="I7" s="10">
        <v>10</v>
      </c>
      <c r="J7" s="10">
        <v>100</v>
      </c>
      <c r="K7" s="31"/>
      <c r="L7" s="1"/>
      <c r="M7" s="1"/>
      <c r="N7" s="10">
        <v>100</v>
      </c>
      <c r="O7" s="10">
        <v>100</v>
      </c>
      <c r="P7" s="30" t="s">
        <v>23</v>
      </c>
      <c r="Q7" s="32" t="s">
        <v>21</v>
      </c>
      <c r="R7" s="10" t="s">
        <v>31</v>
      </c>
      <c r="S7" s="33" t="s">
        <v>32</v>
      </c>
    </row>
    <row r="8" spans="1:19" ht="75.75" customHeight="1">
      <c r="A8" s="28"/>
      <c r="B8" s="27" t="s">
        <v>33</v>
      </c>
      <c r="C8" s="30">
        <v>76</v>
      </c>
      <c r="D8" s="10">
        <v>119</v>
      </c>
      <c r="E8" s="10">
        <v>195</v>
      </c>
      <c r="F8" s="31"/>
      <c r="G8" s="1"/>
      <c r="H8" s="10">
        <v>150</v>
      </c>
      <c r="I8" s="10">
        <v>45</v>
      </c>
      <c r="J8" s="10">
        <v>195</v>
      </c>
      <c r="K8" s="30"/>
      <c r="L8" s="10"/>
      <c r="M8" s="10"/>
      <c r="N8" s="10">
        <v>195</v>
      </c>
      <c r="O8" s="10">
        <v>195</v>
      </c>
      <c r="P8" s="30" t="s">
        <v>23</v>
      </c>
      <c r="Q8" s="23" t="s">
        <v>26</v>
      </c>
      <c r="R8" s="32" t="s">
        <v>34</v>
      </c>
      <c r="S8" s="32" t="s">
        <v>35</v>
      </c>
    </row>
    <row r="9" spans="1:19" ht="95.25" customHeight="1">
      <c r="A9" s="28"/>
      <c r="B9" s="27" t="s">
        <v>36</v>
      </c>
      <c r="C9" s="30">
        <v>125</v>
      </c>
      <c r="D9" s="10">
        <v>150</v>
      </c>
      <c r="E9" s="10">
        <v>275</v>
      </c>
      <c r="F9" s="10">
        <v>70</v>
      </c>
      <c r="G9" s="10">
        <v>107</v>
      </c>
      <c r="H9" s="10">
        <v>63</v>
      </c>
      <c r="I9" s="10">
        <v>30</v>
      </c>
      <c r="J9" s="10">
        <v>275</v>
      </c>
      <c r="K9" s="31"/>
      <c r="L9" s="1"/>
      <c r="M9" s="1"/>
      <c r="N9" s="10">
        <v>275</v>
      </c>
      <c r="O9" s="10">
        <v>275</v>
      </c>
      <c r="P9" s="30" t="s">
        <v>21</v>
      </c>
      <c r="Q9" s="10" t="s">
        <v>37</v>
      </c>
      <c r="R9" s="10" t="s">
        <v>38</v>
      </c>
      <c r="S9" s="33" t="s">
        <v>32</v>
      </c>
    </row>
    <row r="10" spans="1:19" ht="69" customHeight="1">
      <c r="A10" s="28"/>
      <c r="B10" s="32" t="s">
        <v>39</v>
      </c>
      <c r="C10" s="30">
        <v>50</v>
      </c>
      <c r="D10" s="10">
        <v>160</v>
      </c>
      <c r="E10" s="10">
        <v>210</v>
      </c>
      <c r="F10" s="31"/>
      <c r="G10" s="10">
        <v>110</v>
      </c>
      <c r="H10" s="10">
        <v>90</v>
      </c>
      <c r="I10" s="1"/>
      <c r="J10" s="10">
        <v>210</v>
      </c>
      <c r="K10" s="30"/>
      <c r="L10" s="10"/>
      <c r="M10" s="10"/>
      <c r="N10" s="10">
        <v>210</v>
      </c>
      <c r="O10" s="10">
        <v>210</v>
      </c>
      <c r="P10" s="30" t="s">
        <v>23</v>
      </c>
      <c r="Q10" s="10" t="s">
        <v>23</v>
      </c>
      <c r="R10" s="32" t="s">
        <v>40</v>
      </c>
      <c r="S10" s="34" t="s">
        <v>41</v>
      </c>
    </row>
    <row r="11" spans="1:19" ht="69" customHeight="1">
      <c r="A11" s="28"/>
      <c r="B11" s="32" t="s">
        <v>42</v>
      </c>
      <c r="C11" s="31"/>
      <c r="D11" s="10">
        <v>120</v>
      </c>
      <c r="E11" s="10">
        <v>120</v>
      </c>
      <c r="F11" s="31"/>
      <c r="G11" s="10"/>
      <c r="H11" s="10">
        <v>120</v>
      </c>
      <c r="I11" s="1"/>
      <c r="J11" s="10">
        <v>120</v>
      </c>
      <c r="K11" s="30"/>
      <c r="L11" s="10"/>
      <c r="M11" s="10"/>
      <c r="N11" s="10">
        <v>120</v>
      </c>
      <c r="O11" s="10">
        <v>120</v>
      </c>
      <c r="P11" s="30" t="s">
        <v>22</v>
      </c>
      <c r="Q11" s="32" t="s">
        <v>43</v>
      </c>
      <c r="R11" s="32" t="s">
        <v>44</v>
      </c>
      <c r="S11" s="34" t="s">
        <v>45</v>
      </c>
    </row>
    <row r="12" spans="1:19" ht="69" customHeight="1">
      <c r="A12" s="28"/>
      <c r="B12" s="32" t="s">
        <v>46</v>
      </c>
      <c r="C12" s="30">
        <v>123</v>
      </c>
      <c r="D12" s="10">
        <v>137</v>
      </c>
      <c r="E12" s="10">
        <v>260</v>
      </c>
      <c r="F12" s="31"/>
      <c r="G12" s="10">
        <v>260</v>
      </c>
      <c r="H12" s="1"/>
      <c r="I12" s="1"/>
      <c r="J12" s="10">
        <v>260</v>
      </c>
      <c r="K12" s="30"/>
      <c r="L12" s="10"/>
      <c r="M12" s="10"/>
      <c r="N12" s="10">
        <v>260</v>
      </c>
      <c r="O12" s="10">
        <v>260</v>
      </c>
      <c r="P12" s="30" t="s">
        <v>21</v>
      </c>
      <c r="Q12" s="10" t="s">
        <v>21</v>
      </c>
      <c r="R12" s="32" t="s">
        <v>47</v>
      </c>
      <c r="S12" s="34" t="s">
        <v>48</v>
      </c>
    </row>
    <row r="13" spans="1:19" s="26" customFormat="1" ht="69" customHeight="1">
      <c r="A13" s="17"/>
      <c r="B13" s="32" t="s">
        <v>49</v>
      </c>
      <c r="C13" s="30">
        <v>58</v>
      </c>
      <c r="D13" s="10">
        <v>92</v>
      </c>
      <c r="E13" s="10">
        <v>150</v>
      </c>
      <c r="F13" s="30"/>
      <c r="G13" s="10">
        <v>150</v>
      </c>
      <c r="H13" s="10"/>
      <c r="I13" s="10"/>
      <c r="J13" s="10">
        <v>150</v>
      </c>
      <c r="K13" s="30"/>
      <c r="L13" s="10"/>
      <c r="M13" s="10"/>
      <c r="N13" s="10">
        <v>150</v>
      </c>
      <c r="O13" s="10">
        <v>150</v>
      </c>
      <c r="P13" s="30" t="s">
        <v>22</v>
      </c>
      <c r="Q13" s="10" t="s">
        <v>22</v>
      </c>
      <c r="R13" s="10" t="s">
        <v>50</v>
      </c>
      <c r="S13" s="34" t="s">
        <v>51</v>
      </c>
    </row>
    <row r="14" spans="1:19" s="26" customFormat="1" ht="69" customHeight="1">
      <c r="A14" s="17"/>
      <c r="B14" s="32" t="s">
        <v>52</v>
      </c>
      <c r="C14" s="30">
        <v>47</v>
      </c>
      <c r="D14" s="10">
        <v>58</v>
      </c>
      <c r="E14" s="10">
        <v>105</v>
      </c>
      <c r="F14" s="30">
        <v>105</v>
      </c>
      <c r="G14" s="10"/>
      <c r="H14" s="10"/>
      <c r="I14" s="10"/>
      <c r="J14" s="10">
        <v>105</v>
      </c>
      <c r="K14" s="30"/>
      <c r="L14" s="10"/>
      <c r="M14" s="10"/>
      <c r="N14" s="10">
        <v>105</v>
      </c>
      <c r="O14" s="10">
        <v>105</v>
      </c>
      <c r="P14" s="30" t="s">
        <v>24</v>
      </c>
      <c r="Q14" s="10" t="s">
        <v>53</v>
      </c>
      <c r="R14" s="10" t="s">
        <v>54</v>
      </c>
      <c r="S14" s="35" t="s">
        <v>55</v>
      </c>
    </row>
    <row r="15" spans="1:19" ht="51" customHeight="1">
      <c r="A15" s="28"/>
      <c r="B15" s="32" t="s">
        <v>56</v>
      </c>
      <c r="C15" s="30">
        <v>125</v>
      </c>
      <c r="D15" s="10">
        <v>230</v>
      </c>
      <c r="E15" s="10">
        <v>355</v>
      </c>
      <c r="F15" s="31"/>
      <c r="G15" s="10">
        <v>355</v>
      </c>
      <c r="H15" s="10"/>
      <c r="I15" s="10"/>
      <c r="J15" s="10">
        <v>355</v>
      </c>
      <c r="K15" s="30"/>
      <c r="L15" s="10"/>
      <c r="M15" s="10">
        <v>355</v>
      </c>
      <c r="N15" s="10"/>
      <c r="O15" s="10">
        <v>355</v>
      </c>
      <c r="P15" s="30" t="s">
        <v>57</v>
      </c>
      <c r="Q15" s="10" t="s">
        <v>57</v>
      </c>
      <c r="R15" s="32" t="s">
        <v>58</v>
      </c>
      <c r="S15" s="34" t="s">
        <v>59</v>
      </c>
    </row>
    <row r="16" spans="1:19" ht="51" customHeight="1">
      <c r="A16" s="28"/>
      <c r="B16" s="32" t="s">
        <v>60</v>
      </c>
      <c r="C16" s="31"/>
      <c r="D16" s="10">
        <v>105</v>
      </c>
      <c r="E16" s="10">
        <v>105</v>
      </c>
      <c r="F16" s="31"/>
      <c r="G16" s="1"/>
      <c r="H16" s="10">
        <v>105</v>
      </c>
      <c r="I16" s="1"/>
      <c r="J16" s="10">
        <v>105</v>
      </c>
      <c r="K16" s="30"/>
      <c r="L16" s="10"/>
      <c r="M16" s="10"/>
      <c r="N16" s="10">
        <v>105</v>
      </c>
      <c r="O16" s="10">
        <v>105</v>
      </c>
      <c r="P16" s="30" t="s">
        <v>23</v>
      </c>
      <c r="Q16" s="10" t="s">
        <v>26</v>
      </c>
      <c r="R16" s="10" t="s">
        <v>61</v>
      </c>
      <c r="S16" s="34" t="s">
        <v>62</v>
      </c>
    </row>
    <row r="17" spans="1:19" ht="51" customHeight="1">
      <c r="A17" s="28"/>
      <c r="B17" s="32" t="s">
        <v>63</v>
      </c>
      <c r="C17" s="31"/>
      <c r="D17" s="10">
        <v>180</v>
      </c>
      <c r="E17" s="10">
        <v>180</v>
      </c>
      <c r="F17" s="30"/>
      <c r="G17" s="10">
        <v>45</v>
      </c>
      <c r="H17" s="10">
        <v>135</v>
      </c>
      <c r="I17" s="1"/>
      <c r="J17" s="10">
        <v>180</v>
      </c>
      <c r="K17" s="30"/>
      <c r="L17" s="10"/>
      <c r="M17" s="10"/>
      <c r="N17" s="10">
        <v>180</v>
      </c>
      <c r="O17" s="10">
        <v>180</v>
      </c>
      <c r="P17" s="30" t="s">
        <v>23</v>
      </c>
      <c r="Q17" s="32" t="s">
        <v>64</v>
      </c>
      <c r="R17" s="32" t="s">
        <v>65</v>
      </c>
      <c r="S17" s="34" t="s">
        <v>66</v>
      </c>
    </row>
    <row r="18" spans="1:19" ht="78.75" customHeight="1">
      <c r="A18" s="28"/>
      <c r="B18" s="32" t="s">
        <v>67</v>
      </c>
      <c r="C18" s="31"/>
      <c r="D18" s="10">
        <v>335</v>
      </c>
      <c r="E18" s="10">
        <v>335</v>
      </c>
      <c r="F18" s="30"/>
      <c r="G18" s="10">
        <v>75</v>
      </c>
      <c r="H18" s="10">
        <v>265</v>
      </c>
      <c r="I18" s="10"/>
      <c r="J18" s="10">
        <v>335</v>
      </c>
      <c r="K18" s="30">
        <v>335</v>
      </c>
      <c r="L18" s="10"/>
      <c r="M18" s="10"/>
      <c r="N18" s="10"/>
      <c r="O18" s="10">
        <v>335</v>
      </c>
      <c r="P18" s="30" t="s">
        <v>21</v>
      </c>
      <c r="Q18" s="10" t="s">
        <v>68</v>
      </c>
      <c r="R18" s="32" t="s">
        <v>69</v>
      </c>
      <c r="S18" s="34" t="s">
        <v>70</v>
      </c>
    </row>
    <row r="19" spans="1:19" ht="51" customHeight="1">
      <c r="A19" s="28"/>
      <c r="B19" s="32" t="s">
        <v>71</v>
      </c>
      <c r="C19" s="30">
        <v>185</v>
      </c>
      <c r="D19" s="10">
        <v>250</v>
      </c>
      <c r="E19" s="10">
        <v>435</v>
      </c>
      <c r="F19" s="30">
        <v>435</v>
      </c>
      <c r="G19" s="10"/>
      <c r="H19" s="1"/>
      <c r="I19" s="1"/>
      <c r="J19" s="10">
        <v>435</v>
      </c>
      <c r="K19" s="31"/>
      <c r="L19" s="1"/>
      <c r="M19" s="1"/>
      <c r="N19" s="10">
        <v>435</v>
      </c>
      <c r="O19" s="10">
        <v>435</v>
      </c>
      <c r="P19" s="30" t="s">
        <v>23</v>
      </c>
      <c r="Q19" s="10" t="s">
        <v>23</v>
      </c>
      <c r="R19" s="32" t="s">
        <v>72</v>
      </c>
      <c r="S19" s="32" t="s">
        <v>73</v>
      </c>
    </row>
    <row r="20" spans="1:19" ht="45" customHeight="1">
      <c r="A20" s="28"/>
      <c r="B20" s="32" t="s">
        <v>74</v>
      </c>
      <c r="C20" s="30">
        <v>85</v>
      </c>
      <c r="D20" s="10">
        <v>100</v>
      </c>
      <c r="E20" s="10">
        <v>185</v>
      </c>
      <c r="F20" s="30">
        <v>185</v>
      </c>
      <c r="G20" s="1"/>
      <c r="H20" s="1"/>
      <c r="I20" s="1"/>
      <c r="J20" s="10">
        <v>185</v>
      </c>
      <c r="K20" s="30"/>
      <c r="L20" s="10"/>
      <c r="M20" s="10"/>
      <c r="N20" s="10">
        <v>185</v>
      </c>
      <c r="O20" s="10">
        <v>185</v>
      </c>
      <c r="P20" s="30" t="s">
        <v>75</v>
      </c>
      <c r="Q20" s="10" t="s">
        <v>23</v>
      </c>
      <c r="R20" s="32" t="s">
        <v>76</v>
      </c>
      <c r="S20" s="34" t="s">
        <v>77</v>
      </c>
    </row>
    <row r="21" spans="1:19" ht="46.5" customHeight="1">
      <c r="A21" s="28"/>
      <c r="B21" s="36" t="s">
        <v>78</v>
      </c>
      <c r="C21" s="31"/>
      <c r="D21" s="1"/>
      <c r="E21" s="10"/>
      <c r="F21" s="31"/>
      <c r="G21" s="1"/>
      <c r="H21" s="1"/>
      <c r="I21" s="1"/>
      <c r="J21" s="1"/>
      <c r="K21" s="31"/>
      <c r="L21" s="1"/>
      <c r="M21" s="1"/>
      <c r="N21" s="37" t="s">
        <v>8</v>
      </c>
      <c r="O21" s="38">
        <v>3560</v>
      </c>
      <c r="P21" s="31"/>
      <c r="Q21" s="1"/>
      <c r="R21" s="1"/>
      <c r="S21" s="2"/>
    </row>
    <row r="22" spans="1:19" ht="40.5" customHeight="1">
      <c r="A22" s="28"/>
      <c r="B22" s="1"/>
      <c r="C22" s="31"/>
      <c r="D22" s="1"/>
      <c r="E22" s="10"/>
      <c r="F22" s="31"/>
      <c r="G22" s="1"/>
      <c r="H22" s="1"/>
      <c r="I22" s="1"/>
      <c r="J22" s="39"/>
      <c r="K22" s="31"/>
      <c r="L22" s="1"/>
      <c r="M22" s="1"/>
      <c r="N22" s="40"/>
      <c r="O22" s="41"/>
      <c r="P22" s="31"/>
      <c r="Q22" s="1"/>
      <c r="R22" s="1"/>
      <c r="S22" s="2"/>
    </row>
    <row r="23" spans="1:19" ht="36.75" customHeight="1">
      <c r="A23" s="28"/>
      <c r="B23" s="1"/>
      <c r="C23" s="31"/>
      <c r="D23" s="1"/>
      <c r="E23" s="1"/>
      <c r="F23" s="31"/>
      <c r="G23" s="1"/>
      <c r="H23" s="1"/>
      <c r="I23" s="1"/>
      <c r="J23" s="1"/>
      <c r="K23" s="31"/>
      <c r="L23" s="1"/>
      <c r="M23" s="1"/>
      <c r="N23" s="10"/>
      <c r="O23" s="10"/>
      <c r="P23" s="31"/>
      <c r="Q23" s="1"/>
      <c r="R23" s="1"/>
      <c r="S23" s="2"/>
    </row>
    <row r="24" spans="1:19" ht="39" customHeight="1">
      <c r="A24" s="28"/>
      <c r="B24" s="1"/>
      <c r="C24" s="31"/>
      <c r="D24" s="1"/>
      <c r="E24" s="1"/>
      <c r="F24" s="31"/>
      <c r="G24" s="1"/>
      <c r="H24" s="1"/>
      <c r="I24" s="1"/>
      <c r="J24" s="1"/>
      <c r="K24" s="31"/>
      <c r="L24" s="1"/>
      <c r="M24" s="1"/>
      <c r="N24" s="1"/>
      <c r="O24" s="1"/>
      <c r="P24" s="31"/>
      <c r="Q24" s="1"/>
      <c r="R24" s="1"/>
      <c r="S24" s="2"/>
    </row>
    <row r="25" spans="1:19" ht="33.75" customHeight="1">
      <c r="A25" s="28"/>
      <c r="B25" s="1"/>
      <c r="C25" s="31"/>
      <c r="D25" s="1"/>
      <c r="E25" s="1"/>
      <c r="F25" s="31"/>
      <c r="G25" s="1"/>
      <c r="H25" s="1"/>
      <c r="I25" s="1"/>
      <c r="J25" s="1"/>
      <c r="K25" s="31"/>
      <c r="L25" s="1"/>
      <c r="M25" s="1"/>
      <c r="N25" s="1"/>
      <c r="O25" s="1"/>
      <c r="P25" s="31"/>
      <c r="Q25" s="1"/>
      <c r="R25" s="1"/>
      <c r="S25" s="2"/>
    </row>
    <row r="26" spans="1:19" ht="39.75" customHeight="1">
      <c r="A26" s="28"/>
      <c r="B26" s="1"/>
      <c r="C26" s="31"/>
      <c r="D26" s="1"/>
      <c r="E26" s="1"/>
      <c r="F26" s="31"/>
      <c r="G26" s="1"/>
      <c r="H26" s="1"/>
      <c r="I26" s="1"/>
      <c r="J26" s="1"/>
      <c r="K26" s="31"/>
      <c r="L26" s="1"/>
      <c r="M26" s="1"/>
      <c r="N26" s="1"/>
      <c r="O26" s="1"/>
      <c r="P26" s="31"/>
      <c r="Q26" s="1"/>
      <c r="R26" s="1"/>
      <c r="S26" s="2"/>
    </row>
    <row r="27" spans="1:19" ht="34.5" customHeight="1">
      <c r="A27" s="28"/>
      <c r="B27" s="1"/>
      <c r="C27" s="31"/>
      <c r="D27" s="1"/>
      <c r="E27" s="1"/>
      <c r="F27" s="31"/>
      <c r="G27" s="1"/>
      <c r="H27" s="1"/>
      <c r="I27" s="1"/>
      <c r="J27" s="1"/>
      <c r="K27" s="31"/>
      <c r="L27" s="1"/>
      <c r="M27" s="1"/>
      <c r="N27" s="1"/>
      <c r="O27" s="1"/>
      <c r="P27" s="31"/>
      <c r="Q27" s="1"/>
      <c r="R27" s="1"/>
      <c r="S27" s="2"/>
    </row>
    <row r="28" spans="1:19" ht="20.100000000000001" customHeight="1">
      <c r="A28" s="28"/>
      <c r="B28" s="1"/>
      <c r="C28" s="31"/>
      <c r="D28" s="1"/>
      <c r="E28" s="1"/>
      <c r="F28" s="31"/>
      <c r="G28" s="1"/>
      <c r="H28" s="1"/>
      <c r="I28" s="1"/>
      <c r="J28" s="1"/>
      <c r="K28" s="31"/>
      <c r="L28" s="1"/>
      <c r="M28" s="1"/>
      <c r="N28" s="1"/>
      <c r="O28" s="1"/>
      <c r="P28" s="31"/>
      <c r="Q28" s="1"/>
      <c r="R28" s="1"/>
      <c r="S28" s="2"/>
    </row>
    <row r="29" spans="1:19" ht="20.100000000000001" customHeight="1">
      <c r="A29" s="28"/>
      <c r="B29" s="1"/>
      <c r="C29" s="31"/>
      <c r="D29" s="1"/>
      <c r="E29" s="1"/>
      <c r="F29" s="31"/>
      <c r="G29" s="1"/>
      <c r="H29" s="1"/>
      <c r="I29" s="1"/>
      <c r="J29" s="1"/>
      <c r="K29" s="31"/>
      <c r="L29" s="1"/>
      <c r="M29" s="1"/>
      <c r="N29" s="1"/>
      <c r="O29" s="1"/>
      <c r="P29" s="31"/>
      <c r="Q29" s="1"/>
      <c r="R29" s="1"/>
      <c r="S29" s="2"/>
    </row>
    <row r="30" spans="1:19" ht="20.100000000000001" customHeight="1">
      <c r="A30" s="28"/>
      <c r="B30" s="1"/>
      <c r="C30" s="31"/>
      <c r="D30" s="1"/>
      <c r="E30" s="1"/>
      <c r="F30" s="31"/>
      <c r="G30" s="1"/>
      <c r="H30" s="1"/>
      <c r="I30" s="1"/>
      <c r="J30" s="1"/>
      <c r="K30" s="31"/>
      <c r="L30" s="1"/>
      <c r="M30" s="1"/>
      <c r="N30" s="1"/>
      <c r="O30" s="1"/>
      <c r="P30" s="31"/>
      <c r="Q30" s="1"/>
      <c r="R30" s="1"/>
      <c r="S30" s="2"/>
    </row>
    <row r="31" spans="1:19" ht="20.100000000000001" customHeight="1">
      <c r="A31" s="28"/>
      <c r="B31" s="1"/>
      <c r="C31" s="31"/>
      <c r="D31" s="1"/>
      <c r="E31" s="1"/>
      <c r="F31" s="31"/>
      <c r="G31" s="1"/>
      <c r="H31" s="1"/>
      <c r="I31" s="1"/>
      <c r="J31" s="1"/>
      <c r="K31" s="31"/>
      <c r="L31" s="1"/>
      <c r="M31" s="1"/>
      <c r="N31" s="1"/>
      <c r="O31" s="1"/>
      <c r="P31" s="31"/>
      <c r="Q31" s="1"/>
      <c r="R31" s="1"/>
      <c r="S31" s="2"/>
    </row>
    <row r="32" spans="1:19" ht="20.100000000000001" customHeight="1">
      <c r="A32" s="28"/>
      <c r="B32" s="1"/>
      <c r="C32" s="31"/>
      <c r="D32" s="1"/>
      <c r="E32" s="1"/>
      <c r="F32" s="31"/>
      <c r="G32" s="1"/>
      <c r="H32" s="1"/>
      <c r="I32" s="1"/>
      <c r="J32" s="1"/>
      <c r="K32" s="31"/>
      <c r="L32" s="1"/>
      <c r="M32" s="1"/>
      <c r="N32" s="1"/>
      <c r="O32" s="1"/>
      <c r="P32" s="31"/>
      <c r="Q32" s="1"/>
      <c r="R32" s="1"/>
      <c r="S32" s="2"/>
    </row>
    <row r="33" spans="1:19" ht="20.100000000000001" customHeight="1">
      <c r="A33" s="28"/>
      <c r="B33" s="1"/>
      <c r="C33" s="31"/>
      <c r="D33" s="1"/>
      <c r="E33" s="1"/>
      <c r="F33" s="31"/>
      <c r="G33" s="1"/>
      <c r="H33" s="1"/>
      <c r="I33" s="1"/>
      <c r="J33" s="1"/>
      <c r="K33" s="31"/>
      <c r="L33" s="1"/>
      <c r="M33" s="1"/>
      <c r="N33" s="1"/>
      <c r="O33" s="1"/>
      <c r="P33" s="31"/>
      <c r="Q33" s="1"/>
      <c r="R33" s="1"/>
      <c r="S33" s="2"/>
    </row>
    <row r="34" spans="1:19" ht="20.100000000000001" customHeight="1">
      <c r="A34" s="28"/>
      <c r="B34" s="1"/>
      <c r="C34" s="31"/>
      <c r="D34" s="1"/>
      <c r="E34" s="1"/>
      <c r="F34" s="31"/>
      <c r="G34" s="1"/>
      <c r="H34" s="1"/>
      <c r="I34" s="1"/>
      <c r="J34" s="1"/>
      <c r="K34" s="31"/>
      <c r="L34" s="1"/>
      <c r="M34" s="1"/>
      <c r="N34" s="1"/>
      <c r="O34" s="1"/>
      <c r="P34" s="31"/>
      <c r="Q34" s="1"/>
      <c r="R34" s="1"/>
      <c r="S34" s="2"/>
    </row>
    <row r="35" spans="1:19" ht="20.100000000000001" customHeight="1">
      <c r="A35" s="28"/>
      <c r="B35" s="1"/>
      <c r="C35" s="31"/>
      <c r="D35" s="1"/>
      <c r="E35" s="1"/>
      <c r="F35" s="31"/>
      <c r="G35" s="1"/>
      <c r="H35" s="1"/>
      <c r="I35" s="1"/>
      <c r="J35" s="1"/>
      <c r="K35" s="31"/>
      <c r="L35" s="1"/>
      <c r="M35" s="1"/>
      <c r="N35" s="1"/>
      <c r="O35" s="1"/>
      <c r="P35" s="31"/>
      <c r="Q35" s="1"/>
      <c r="R35" s="1"/>
      <c r="S35" s="2"/>
    </row>
    <row r="36" spans="1:19" ht="20.100000000000001" customHeight="1">
      <c r="A36" s="28"/>
      <c r="B36" s="1"/>
      <c r="C36" s="31"/>
      <c r="D36" s="1"/>
      <c r="E36" s="1"/>
      <c r="F36" s="31"/>
      <c r="G36" s="1"/>
      <c r="H36" s="1"/>
      <c r="I36" s="1"/>
      <c r="J36" s="1"/>
      <c r="K36" s="31"/>
      <c r="L36" s="1"/>
      <c r="M36" s="1"/>
      <c r="N36" s="1"/>
      <c r="O36" s="1"/>
      <c r="P36" s="31"/>
      <c r="Q36" s="1"/>
      <c r="R36" s="1"/>
      <c r="S36" s="2"/>
    </row>
    <row r="37" spans="1:19" ht="20.100000000000001" customHeight="1">
      <c r="A37" s="28"/>
      <c r="B37" s="1"/>
      <c r="C37" s="31"/>
      <c r="D37" s="1"/>
      <c r="E37" s="1"/>
      <c r="F37" s="31"/>
      <c r="G37" s="1"/>
      <c r="H37" s="1"/>
      <c r="I37" s="1"/>
      <c r="J37" s="1"/>
      <c r="K37" s="31"/>
      <c r="L37" s="1"/>
      <c r="M37" s="1"/>
      <c r="N37" s="1"/>
      <c r="O37" s="1"/>
      <c r="P37" s="31"/>
      <c r="Q37" s="1"/>
      <c r="R37" s="1"/>
      <c r="S37" s="2"/>
    </row>
    <row r="38" spans="1:19" ht="20.100000000000001" customHeight="1">
      <c r="A38" s="28"/>
      <c r="B38" s="1"/>
      <c r="C38" s="31"/>
      <c r="D38" s="1"/>
      <c r="E38" s="1"/>
      <c r="F38" s="31"/>
      <c r="G38" s="1"/>
      <c r="H38" s="1"/>
      <c r="I38" s="1"/>
      <c r="J38" s="1"/>
      <c r="K38" s="31"/>
      <c r="L38" s="1"/>
      <c r="M38" s="1"/>
      <c r="N38" s="1"/>
      <c r="O38" s="1"/>
      <c r="P38" s="31"/>
      <c r="Q38" s="1"/>
      <c r="R38" s="1"/>
      <c r="S38" s="2"/>
    </row>
    <row r="39" spans="1:19" ht="20.100000000000001" customHeight="1">
      <c r="A39" s="28"/>
      <c r="B39" s="1"/>
      <c r="C39" s="31"/>
      <c r="D39" s="1"/>
      <c r="E39" s="1"/>
      <c r="F39" s="31"/>
      <c r="G39" s="1"/>
      <c r="H39" s="1"/>
      <c r="I39" s="1"/>
      <c r="J39" s="1"/>
      <c r="K39" s="31"/>
      <c r="L39" s="1"/>
      <c r="M39" s="1"/>
      <c r="N39" s="1"/>
      <c r="O39" s="1"/>
      <c r="P39" s="31"/>
      <c r="Q39" s="1"/>
      <c r="R39" s="1"/>
      <c r="S39" s="2"/>
    </row>
    <row r="40" spans="1:19" ht="20.100000000000001" customHeight="1">
      <c r="A40" s="28"/>
      <c r="B40" s="1"/>
      <c r="C40" s="31"/>
      <c r="D40" s="1"/>
      <c r="E40" s="1"/>
      <c r="F40" s="31"/>
      <c r="G40" s="1"/>
      <c r="H40" s="1"/>
      <c r="I40" s="1"/>
      <c r="J40" s="1"/>
      <c r="K40" s="31"/>
      <c r="L40" s="1"/>
      <c r="M40" s="1"/>
      <c r="N40" s="1"/>
      <c r="O40" s="1"/>
      <c r="P40" s="31"/>
      <c r="Q40" s="1"/>
      <c r="R40" s="1"/>
      <c r="S40" s="2"/>
    </row>
    <row r="41" spans="1:19" ht="20.100000000000001" customHeight="1">
      <c r="A41" s="28"/>
      <c r="B41" s="1"/>
      <c r="C41" s="31"/>
      <c r="D41" s="1"/>
      <c r="E41" s="1"/>
      <c r="F41" s="31"/>
      <c r="G41" s="1"/>
      <c r="H41" s="1"/>
      <c r="I41" s="1"/>
      <c r="J41" s="1"/>
      <c r="K41" s="31"/>
      <c r="L41" s="1"/>
      <c r="M41" s="1"/>
      <c r="N41" s="1"/>
      <c r="O41" s="1"/>
      <c r="P41" s="31"/>
      <c r="Q41" s="1"/>
      <c r="R41" s="1"/>
      <c r="S41" s="2"/>
    </row>
    <row r="42" spans="1:19" ht="20.100000000000001" customHeight="1">
      <c r="A42" s="28"/>
      <c r="B42" s="1"/>
      <c r="C42" s="31"/>
      <c r="D42" s="1"/>
      <c r="E42" s="1"/>
      <c r="F42" s="31"/>
      <c r="G42" s="1"/>
      <c r="H42" s="1"/>
      <c r="I42" s="1"/>
      <c r="J42" s="1"/>
      <c r="K42" s="31"/>
      <c r="L42" s="1"/>
      <c r="M42" s="1"/>
      <c r="N42" s="1"/>
      <c r="O42" s="1"/>
      <c r="P42" s="31"/>
      <c r="Q42" s="1"/>
      <c r="R42" s="1"/>
      <c r="S42" s="2"/>
    </row>
    <row r="43" spans="1:19" ht="20.100000000000001" customHeight="1">
      <c r="A43" s="28"/>
      <c r="B43" s="1"/>
      <c r="C43" s="31"/>
      <c r="D43" s="1"/>
      <c r="E43" s="1"/>
      <c r="F43" s="31"/>
      <c r="G43" s="1"/>
      <c r="H43" s="1"/>
      <c r="I43" s="1"/>
      <c r="J43" s="1"/>
      <c r="K43" s="31"/>
      <c r="L43" s="1"/>
      <c r="M43" s="1"/>
      <c r="N43" s="1"/>
      <c r="O43" s="1"/>
      <c r="P43" s="31"/>
      <c r="Q43" s="1"/>
      <c r="R43" s="1"/>
      <c r="S43" s="2"/>
    </row>
    <row r="44" spans="1:19">
      <c r="B44" s="1"/>
    </row>
    <row r="45" spans="1:19">
      <c r="B45" s="1"/>
    </row>
    <row r="46" spans="1:19">
      <c r="B46" s="1"/>
    </row>
    <row r="47" spans="1:19">
      <c r="B47" s="1"/>
    </row>
    <row r="48" spans="1:19">
      <c r="B48" s="1"/>
    </row>
    <row r="49" spans="2:2">
      <c r="B49" s="1"/>
    </row>
    <row r="50" spans="2:2">
      <c r="B50" s="1"/>
    </row>
    <row r="51" spans="2:2">
      <c r="B51" s="1"/>
    </row>
  </sheetData>
  <pageMargins left="0.33" right="0.28000000000000003" top="0.74803149606299213" bottom="0.74803149606299213" header="0.31496062992125984" footer="0.31496062992125984"/>
  <pageSetup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33A7D-47A6-41D9-A069-DB5952BA806F}">
  <sheetPr>
    <pageSetUpPr fitToPage="1"/>
  </sheetPr>
  <dimension ref="A1:S15"/>
  <sheetViews>
    <sheetView topLeftCell="B1" zoomScale="85" zoomScaleNormal="85" workbookViewId="0">
      <selection activeCell="B8" sqref="B8"/>
    </sheetView>
  </sheetViews>
  <sheetFormatPr baseColWidth="10" defaultRowHeight="15"/>
  <cols>
    <col min="1" max="1" width="25.42578125" hidden="1" customWidth="1"/>
    <col min="2" max="2" width="43.140625" customWidth="1"/>
    <col min="3" max="3" width="10.42578125" customWidth="1"/>
    <col min="4" max="4" width="10" customWidth="1"/>
    <col min="5" max="5" width="9.7109375" customWidth="1"/>
    <col min="6" max="6" width="16.42578125" customWidth="1"/>
    <col min="7" max="7" width="13.140625" customWidth="1"/>
    <col min="8" max="8" width="17.140625" customWidth="1"/>
    <col min="9" max="9" width="22.42578125" customWidth="1"/>
    <col min="10" max="10" width="8.85546875" customWidth="1"/>
    <col min="11" max="11" width="8.140625" customWidth="1"/>
    <col min="12" max="12" width="8.7109375" customWidth="1"/>
    <col min="13" max="13" width="9.7109375" customWidth="1"/>
    <col min="14" max="14" width="9.140625" customWidth="1"/>
    <col min="15" max="15" width="14.28515625" customWidth="1"/>
    <col min="16" max="16" width="22.5703125" customWidth="1"/>
    <col min="17" max="17" width="16.140625" customWidth="1"/>
    <col min="18" max="18" width="22.7109375" customWidth="1"/>
    <col min="19" max="19" width="18.5703125" customWidth="1"/>
  </cols>
  <sheetData>
    <row r="1" spans="1:19" ht="19.5" customHeight="1">
      <c r="A1" s="4"/>
      <c r="B1" s="8" t="s">
        <v>15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ht="19.5" customHeight="1">
      <c r="A2" s="4"/>
      <c r="B2" s="9" t="s">
        <v>6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ht="19.5" customHeight="1" thickBot="1">
      <c r="B3" s="9" t="s">
        <v>16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48" thickBot="1">
      <c r="A4" s="6" t="s">
        <v>7</v>
      </c>
      <c r="B4" s="42" t="s">
        <v>17</v>
      </c>
      <c r="C4" s="6" t="s">
        <v>10</v>
      </c>
      <c r="D4" s="43" t="s">
        <v>9</v>
      </c>
      <c r="E4" s="6" t="s">
        <v>8</v>
      </c>
      <c r="F4" s="5" t="s">
        <v>0</v>
      </c>
      <c r="G4" s="5" t="s">
        <v>18</v>
      </c>
      <c r="H4" s="5" t="s">
        <v>5</v>
      </c>
      <c r="I4" s="44" t="s">
        <v>1</v>
      </c>
      <c r="J4" s="5" t="s">
        <v>8</v>
      </c>
      <c r="K4" s="6" t="s">
        <v>2</v>
      </c>
      <c r="L4" s="6" t="s">
        <v>3</v>
      </c>
      <c r="M4" s="6" t="s">
        <v>19</v>
      </c>
      <c r="N4" s="43" t="s">
        <v>4</v>
      </c>
      <c r="O4" s="6" t="s">
        <v>8</v>
      </c>
      <c r="P4" s="5" t="s">
        <v>11</v>
      </c>
      <c r="Q4" s="5" t="s">
        <v>12</v>
      </c>
      <c r="R4" s="5" t="s">
        <v>13</v>
      </c>
      <c r="S4" s="5" t="s">
        <v>14</v>
      </c>
    </row>
    <row r="5" spans="1:19" ht="45">
      <c r="A5" s="2"/>
      <c r="B5" s="45" t="s">
        <v>79</v>
      </c>
      <c r="C5" s="46">
        <v>45</v>
      </c>
      <c r="D5" s="47">
        <v>0</v>
      </c>
      <c r="E5" s="48">
        <f t="shared" ref="E5:E15" si="0">C5+D5</f>
        <v>45</v>
      </c>
      <c r="F5" s="46">
        <v>0</v>
      </c>
      <c r="G5" s="49">
        <v>45</v>
      </c>
      <c r="H5" s="49">
        <v>0</v>
      </c>
      <c r="I5" s="47">
        <v>0</v>
      </c>
      <c r="J5" s="48">
        <f>F5+G5+H6+I6</f>
        <v>45</v>
      </c>
      <c r="K5" s="46">
        <v>0</v>
      </c>
      <c r="L5" s="49">
        <v>0</v>
      </c>
      <c r="M5" s="49">
        <v>0</v>
      </c>
      <c r="N5" s="47">
        <v>45</v>
      </c>
      <c r="O5" s="48">
        <f t="shared" ref="O5:O15" si="1">SUM(K5:N5)</f>
        <v>45</v>
      </c>
      <c r="P5" s="50" t="s">
        <v>23</v>
      </c>
      <c r="Q5" s="50" t="s">
        <v>80</v>
      </c>
      <c r="R5" s="51" t="s">
        <v>81</v>
      </c>
      <c r="S5" s="52" t="s">
        <v>82</v>
      </c>
    </row>
    <row r="6" spans="1:19" ht="75">
      <c r="A6" s="2"/>
      <c r="B6" s="53" t="s">
        <v>79</v>
      </c>
      <c r="C6" s="46">
        <v>0</v>
      </c>
      <c r="D6" s="47">
        <v>15</v>
      </c>
      <c r="E6" s="48">
        <f t="shared" si="0"/>
        <v>15</v>
      </c>
      <c r="F6" s="46">
        <v>0</v>
      </c>
      <c r="G6" s="49">
        <v>15</v>
      </c>
      <c r="H6" s="49">
        <v>0</v>
      </c>
      <c r="I6" s="47">
        <v>0</v>
      </c>
      <c r="J6" s="48">
        <f>F6+G6+H7+I7</f>
        <v>15</v>
      </c>
      <c r="K6" s="46">
        <v>0</v>
      </c>
      <c r="L6" s="49">
        <v>0</v>
      </c>
      <c r="M6" s="49">
        <v>0</v>
      </c>
      <c r="N6" s="47">
        <v>15</v>
      </c>
      <c r="O6" s="48">
        <f t="shared" si="1"/>
        <v>15</v>
      </c>
      <c r="P6" s="50" t="s">
        <v>23</v>
      </c>
      <c r="Q6" s="50" t="s">
        <v>83</v>
      </c>
      <c r="R6" s="51" t="s">
        <v>84</v>
      </c>
      <c r="S6" s="52" t="s">
        <v>85</v>
      </c>
    </row>
    <row r="7" spans="1:19" ht="45">
      <c r="A7" s="2"/>
      <c r="B7" s="53" t="s">
        <v>79</v>
      </c>
      <c r="C7" s="46">
        <v>15</v>
      </c>
      <c r="D7" s="47">
        <v>15</v>
      </c>
      <c r="E7" s="48">
        <f t="shared" si="0"/>
        <v>30</v>
      </c>
      <c r="F7" s="46">
        <v>0</v>
      </c>
      <c r="G7" s="49">
        <v>30</v>
      </c>
      <c r="H7" s="49">
        <v>0</v>
      </c>
      <c r="I7" s="47">
        <v>0</v>
      </c>
      <c r="J7" s="48">
        <f t="shared" ref="J7:J15" si="2">F7+G7+H7+I7</f>
        <v>30</v>
      </c>
      <c r="K7" s="46">
        <v>0</v>
      </c>
      <c r="L7" s="49">
        <v>0</v>
      </c>
      <c r="M7" s="49">
        <v>0</v>
      </c>
      <c r="N7" s="47">
        <v>30</v>
      </c>
      <c r="O7" s="48">
        <f t="shared" si="1"/>
        <v>30</v>
      </c>
      <c r="P7" s="50" t="s">
        <v>22</v>
      </c>
      <c r="Q7" s="50" t="s">
        <v>22</v>
      </c>
      <c r="R7" s="50" t="s">
        <v>86</v>
      </c>
      <c r="S7" s="52" t="s">
        <v>87</v>
      </c>
    </row>
    <row r="8" spans="1:19" ht="30">
      <c r="A8" s="2"/>
      <c r="B8" s="53" t="s">
        <v>88</v>
      </c>
      <c r="C8" s="54">
        <v>0</v>
      </c>
      <c r="D8" s="55">
        <v>19</v>
      </c>
      <c r="E8" s="56">
        <f t="shared" si="0"/>
        <v>19</v>
      </c>
      <c r="F8" s="46">
        <v>0</v>
      </c>
      <c r="G8" s="57">
        <v>19</v>
      </c>
      <c r="H8" s="57">
        <v>0</v>
      </c>
      <c r="I8" s="47">
        <v>0</v>
      </c>
      <c r="J8" s="56">
        <f t="shared" si="2"/>
        <v>19</v>
      </c>
      <c r="K8" s="46">
        <v>0</v>
      </c>
      <c r="L8" s="49">
        <v>0</v>
      </c>
      <c r="M8" s="49">
        <v>0</v>
      </c>
      <c r="N8" s="47">
        <v>19</v>
      </c>
      <c r="O8" s="56">
        <f t="shared" si="1"/>
        <v>19</v>
      </c>
      <c r="P8" s="58" t="s">
        <v>23</v>
      </c>
      <c r="Q8" s="58" t="s">
        <v>23</v>
      </c>
      <c r="R8" s="51" t="s">
        <v>89</v>
      </c>
      <c r="S8" s="51" t="s">
        <v>90</v>
      </c>
    </row>
    <row r="9" spans="1:19" ht="30">
      <c r="A9" s="2"/>
      <c r="B9" s="53" t="s">
        <v>88</v>
      </c>
      <c r="C9" s="54">
        <v>0</v>
      </c>
      <c r="D9" s="55">
        <v>20</v>
      </c>
      <c r="E9" s="56">
        <f t="shared" si="0"/>
        <v>20</v>
      </c>
      <c r="F9" s="46">
        <v>0</v>
      </c>
      <c r="G9" s="57">
        <v>20</v>
      </c>
      <c r="H9" s="57">
        <v>0</v>
      </c>
      <c r="I9" s="47">
        <v>0</v>
      </c>
      <c r="J9" s="56">
        <f t="shared" si="2"/>
        <v>20</v>
      </c>
      <c r="K9" s="46">
        <v>0</v>
      </c>
      <c r="L9" s="49">
        <v>0</v>
      </c>
      <c r="M9" s="49">
        <v>0</v>
      </c>
      <c r="N9" s="47">
        <v>20</v>
      </c>
      <c r="O9" s="56">
        <f t="shared" si="1"/>
        <v>20</v>
      </c>
      <c r="P9" s="58" t="s">
        <v>23</v>
      </c>
      <c r="Q9" s="58" t="s">
        <v>23</v>
      </c>
      <c r="R9" s="51" t="s">
        <v>91</v>
      </c>
      <c r="S9" s="51" t="s">
        <v>92</v>
      </c>
    </row>
    <row r="10" spans="1:19" ht="30">
      <c r="A10" s="2"/>
      <c r="B10" s="53" t="s">
        <v>88</v>
      </c>
      <c r="C10" s="54">
        <v>13</v>
      </c>
      <c r="D10" s="55">
        <v>0</v>
      </c>
      <c r="E10" s="56">
        <f t="shared" si="0"/>
        <v>13</v>
      </c>
      <c r="F10" s="46">
        <v>0</v>
      </c>
      <c r="G10" s="57">
        <v>13</v>
      </c>
      <c r="H10" s="57">
        <v>0</v>
      </c>
      <c r="I10" s="47">
        <v>0</v>
      </c>
      <c r="J10" s="56">
        <f t="shared" si="2"/>
        <v>13</v>
      </c>
      <c r="K10" s="46">
        <v>0</v>
      </c>
      <c r="L10" s="49">
        <v>0</v>
      </c>
      <c r="M10" s="49">
        <v>0</v>
      </c>
      <c r="N10" s="47">
        <v>13</v>
      </c>
      <c r="O10" s="56">
        <f t="shared" si="1"/>
        <v>13</v>
      </c>
      <c r="P10" s="58" t="s">
        <v>23</v>
      </c>
      <c r="Q10" s="58" t="s">
        <v>23</v>
      </c>
      <c r="R10" s="51" t="s">
        <v>93</v>
      </c>
      <c r="S10" s="51" t="s">
        <v>94</v>
      </c>
    </row>
    <row r="11" spans="1:19" ht="30">
      <c r="A11" s="2"/>
      <c r="B11" s="53" t="s">
        <v>88</v>
      </c>
      <c r="C11" s="54">
        <v>0</v>
      </c>
      <c r="D11" s="55">
        <v>12</v>
      </c>
      <c r="E11" s="56">
        <f t="shared" si="0"/>
        <v>12</v>
      </c>
      <c r="F11" s="46">
        <v>3</v>
      </c>
      <c r="G11" s="57">
        <v>9</v>
      </c>
      <c r="H11" s="57">
        <v>0</v>
      </c>
      <c r="I11" s="47">
        <v>0</v>
      </c>
      <c r="J11" s="56">
        <f t="shared" si="2"/>
        <v>12</v>
      </c>
      <c r="K11" s="46">
        <v>0</v>
      </c>
      <c r="L11" s="49">
        <v>0</v>
      </c>
      <c r="M11" s="49">
        <v>0</v>
      </c>
      <c r="N11" s="47">
        <v>12</v>
      </c>
      <c r="O11" s="56">
        <f t="shared" si="1"/>
        <v>12</v>
      </c>
      <c r="P11" s="58" t="s">
        <v>21</v>
      </c>
      <c r="Q11" s="58" t="s">
        <v>21</v>
      </c>
      <c r="R11" s="58" t="s">
        <v>95</v>
      </c>
      <c r="S11" s="59" t="s">
        <v>96</v>
      </c>
    </row>
    <row r="12" spans="1:19" ht="30">
      <c r="A12" s="2"/>
      <c r="B12" s="53" t="s">
        <v>88</v>
      </c>
      <c r="C12" s="54">
        <v>5</v>
      </c>
      <c r="D12" s="55">
        <v>7</v>
      </c>
      <c r="E12" s="56">
        <f t="shared" si="0"/>
        <v>12</v>
      </c>
      <c r="F12" s="46">
        <v>1</v>
      </c>
      <c r="G12" s="57">
        <v>11</v>
      </c>
      <c r="H12" s="57">
        <v>0</v>
      </c>
      <c r="I12" s="47">
        <v>0</v>
      </c>
      <c r="J12" s="56">
        <f t="shared" si="2"/>
        <v>12</v>
      </c>
      <c r="K12" s="46">
        <v>0</v>
      </c>
      <c r="L12" s="49">
        <v>0</v>
      </c>
      <c r="M12" s="49">
        <v>0</v>
      </c>
      <c r="N12" s="47">
        <v>12</v>
      </c>
      <c r="O12" s="56">
        <f t="shared" si="1"/>
        <v>12</v>
      </c>
      <c r="P12" s="58" t="s">
        <v>21</v>
      </c>
      <c r="Q12" s="58" t="s">
        <v>68</v>
      </c>
      <c r="R12" s="58" t="s">
        <v>97</v>
      </c>
      <c r="S12" s="59" t="s">
        <v>98</v>
      </c>
    </row>
    <row r="13" spans="1:19" ht="45">
      <c r="A13" s="2"/>
      <c r="B13" s="53" t="s">
        <v>88</v>
      </c>
      <c r="C13" s="54">
        <v>6</v>
      </c>
      <c r="D13" s="55">
        <v>6</v>
      </c>
      <c r="E13" s="56">
        <f t="shared" si="0"/>
        <v>12</v>
      </c>
      <c r="F13" s="46">
        <v>10</v>
      </c>
      <c r="G13" s="57">
        <v>2</v>
      </c>
      <c r="H13" s="57">
        <v>0</v>
      </c>
      <c r="I13" s="47">
        <v>0</v>
      </c>
      <c r="J13" s="56">
        <f t="shared" si="2"/>
        <v>12</v>
      </c>
      <c r="K13" s="46">
        <v>0</v>
      </c>
      <c r="L13" s="49">
        <v>0</v>
      </c>
      <c r="M13" s="49">
        <v>0</v>
      </c>
      <c r="N13" s="47">
        <v>12</v>
      </c>
      <c r="O13" s="56">
        <f t="shared" si="1"/>
        <v>12</v>
      </c>
      <c r="P13" s="58" t="s">
        <v>20</v>
      </c>
      <c r="Q13" s="58" t="s">
        <v>99</v>
      </c>
      <c r="R13" s="58" t="s">
        <v>100</v>
      </c>
      <c r="S13" s="59" t="s">
        <v>101</v>
      </c>
    </row>
    <row r="14" spans="1:19" ht="30">
      <c r="A14" s="2"/>
      <c r="B14" s="53" t="s">
        <v>88</v>
      </c>
      <c r="C14" s="54">
        <v>8</v>
      </c>
      <c r="D14" s="55">
        <v>4</v>
      </c>
      <c r="E14" s="56">
        <f t="shared" si="0"/>
        <v>12</v>
      </c>
      <c r="F14" s="46">
        <v>3</v>
      </c>
      <c r="G14" s="57">
        <v>9</v>
      </c>
      <c r="H14" s="57">
        <v>0</v>
      </c>
      <c r="I14" s="47">
        <v>0</v>
      </c>
      <c r="J14" s="56">
        <f t="shared" si="2"/>
        <v>12</v>
      </c>
      <c r="K14" s="46">
        <v>0</v>
      </c>
      <c r="L14" s="49">
        <v>0</v>
      </c>
      <c r="M14" s="49">
        <v>0</v>
      </c>
      <c r="N14" s="47">
        <v>12</v>
      </c>
      <c r="O14" s="56">
        <f t="shared" si="1"/>
        <v>12</v>
      </c>
      <c r="P14" s="58" t="s">
        <v>20</v>
      </c>
      <c r="Q14" s="58" t="s">
        <v>99</v>
      </c>
      <c r="R14" s="58" t="s">
        <v>102</v>
      </c>
      <c r="S14" s="59" t="s">
        <v>103</v>
      </c>
    </row>
    <row r="15" spans="1:19" ht="45.75" thickBot="1">
      <c r="A15" s="2"/>
      <c r="B15" s="60" t="s">
        <v>104</v>
      </c>
      <c r="C15" s="61">
        <v>0</v>
      </c>
      <c r="D15" s="62">
        <v>1180</v>
      </c>
      <c r="E15" s="63">
        <f t="shared" si="0"/>
        <v>1180</v>
      </c>
      <c r="F15" s="61">
        <v>0</v>
      </c>
      <c r="G15" s="64">
        <v>0</v>
      </c>
      <c r="H15" s="64">
        <v>1180</v>
      </c>
      <c r="I15" s="62">
        <v>0</v>
      </c>
      <c r="J15" s="65">
        <f t="shared" si="2"/>
        <v>1180</v>
      </c>
      <c r="K15" s="61">
        <v>0</v>
      </c>
      <c r="L15" s="64">
        <v>0</v>
      </c>
      <c r="M15" s="64">
        <v>0</v>
      </c>
      <c r="N15" s="62">
        <v>1180</v>
      </c>
      <c r="O15" s="63">
        <f t="shared" si="1"/>
        <v>1180</v>
      </c>
      <c r="P15" s="66" t="s">
        <v>23</v>
      </c>
      <c r="Q15" s="66" t="s">
        <v>105</v>
      </c>
      <c r="R15" s="67" t="s">
        <v>106</v>
      </c>
      <c r="S15" s="68" t="s">
        <v>107</v>
      </c>
    </row>
  </sheetData>
  <pageMargins left="0.33" right="0.28000000000000003" top="0.74803149606299213" bottom="0.74803149606299213" header="0.31496062992125984" footer="0.31496062992125984"/>
  <pageSetup paperSize="14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Metro-Departamental</vt:lpstr>
      <vt:lpstr>POST-PENITENCIARIO</vt:lpstr>
      <vt:lpstr>GÉNERO Y MULTICULTURALIDAD</vt:lpstr>
      <vt:lpstr>Propev</vt:lpstr>
      <vt:lpstr>PROPEVI</vt:lpstr>
      <vt:lpstr>POST-PENITENCIARIA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Angélica Pérez Esquivel</dc:creator>
  <cp:lastModifiedBy>Ana Gabriela Fong Aquino</cp:lastModifiedBy>
  <cp:lastPrinted>2026-03-13T16:57:51Z</cp:lastPrinted>
  <dcterms:created xsi:type="dcterms:W3CDTF">2023-11-13T18:19:55Z</dcterms:created>
  <dcterms:modified xsi:type="dcterms:W3CDTF">2026-03-13T20:33:13Z</dcterms:modified>
</cp:coreProperties>
</file>