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Perez\Desktop\RRHH\RRHH 2024\INFORMACION PUBLICA\06 Junio\011\Nomina\"/>
    </mc:Choice>
  </mc:AlternateContent>
  <xr:revisionPtr revIDLastSave="0" documentId="13_ncr:1_{4BB3156D-DBAF-4121-90DD-1DBC704120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4" r:id="rId1"/>
  </sheets>
  <definedNames>
    <definedName name="_xlnm.Print_Area" localSheetId="0">MAYO!$B$1:$O$48</definedName>
    <definedName name="_xlnm.Print_Titles" localSheetId="0">MAYO!$1:$5</definedName>
  </definedNames>
  <calcPr calcId="181029"/>
</workbook>
</file>

<file path=xl/calcChain.xml><?xml version="1.0" encoding="utf-8"?>
<calcChain xmlns="http://schemas.openxmlformats.org/spreadsheetml/2006/main">
  <c r="L42" i="4" l="1"/>
  <c r="K42" i="4"/>
  <c r="J42" i="4"/>
  <c r="I42" i="4"/>
  <c r="F42" i="4"/>
  <c r="L41" i="4"/>
  <c r="K41" i="4"/>
  <c r="J41" i="4"/>
  <c r="I41" i="4"/>
  <c r="F41" i="4"/>
  <c r="L40" i="4"/>
  <c r="J40" i="4"/>
  <c r="I40" i="4"/>
  <c r="F40" i="4"/>
  <c r="J39" i="4"/>
  <c r="I39" i="4"/>
  <c r="L39" i="4"/>
  <c r="K39" i="4"/>
  <c r="F39" i="4"/>
  <c r="L24" i="4"/>
  <c r="J24" i="4"/>
  <c r="I24" i="4"/>
  <c r="F24" i="4"/>
  <c r="L25" i="4"/>
  <c r="J25" i="4"/>
  <c r="I25" i="4"/>
  <c r="F25" i="4"/>
  <c r="N6" i="4"/>
  <c r="M7" i="4"/>
  <c r="L7" i="4"/>
  <c r="J7" i="4"/>
  <c r="I7" i="4"/>
  <c r="G7" i="4"/>
  <c r="F7" i="4"/>
  <c r="N38" i="4"/>
  <c r="L10" i="4"/>
  <c r="N10" i="4" s="1"/>
  <c r="N17" i="4"/>
  <c r="L37" i="4"/>
  <c r="F37" i="4"/>
  <c r="N19" i="4"/>
  <c r="N30" i="4"/>
  <c r="L34" i="4"/>
  <c r="F34" i="4"/>
  <c r="N35" i="4"/>
  <c r="N18" i="4"/>
  <c r="N33" i="4"/>
  <c r="N32" i="4"/>
  <c r="N28" i="4"/>
  <c r="N26" i="4"/>
  <c r="N23" i="4"/>
  <c r="N22" i="4"/>
  <c r="N20" i="4"/>
  <c r="N16" i="4"/>
  <c r="N15" i="4"/>
  <c r="N14" i="4"/>
  <c r="N13" i="4"/>
  <c r="N12" i="4"/>
  <c r="N11" i="4"/>
  <c r="N9" i="4"/>
  <c r="N39" i="4" l="1"/>
  <c r="N42" i="4"/>
  <c r="N41" i="4"/>
  <c r="N25" i="4"/>
  <c r="N37" i="4"/>
  <c r="N7" i="4"/>
  <c r="N29" i="4"/>
  <c r="N8" i="4"/>
  <c r="N27" i="4"/>
  <c r="N36" i="4"/>
  <c r="N31" i="4"/>
  <c r="N34" i="4"/>
  <c r="N24" i="4"/>
  <c r="N21" i="4"/>
</calcChain>
</file>

<file path=xl/sharedStrings.xml><?xml version="1.0" encoding="utf-8"?>
<sst xmlns="http://schemas.openxmlformats.org/spreadsheetml/2006/main" count="137" uniqueCount="80">
  <si>
    <t xml:space="preserve">No </t>
  </si>
  <si>
    <t xml:space="preserve">Nombre Puesto </t>
  </si>
  <si>
    <t>Renglón</t>
  </si>
  <si>
    <t xml:space="preserve">Devengado </t>
  </si>
  <si>
    <t>Gst. Repre
sentacion</t>
  </si>
  <si>
    <t>Bono
SPP</t>
  </si>
  <si>
    <t xml:space="preserve">Complemento
Personal </t>
  </si>
  <si>
    <t>Bono
Profesional</t>
  </si>
  <si>
    <t>Bono
66-2000</t>
  </si>
  <si>
    <t>INGRESOS</t>
  </si>
  <si>
    <t xml:space="preserve">TOTAL
INGRESOS </t>
  </si>
  <si>
    <t>Nombre completo 
empleado</t>
  </si>
  <si>
    <t>011</t>
  </si>
  <si>
    <t>Profesional II</t>
  </si>
  <si>
    <t>Director Técnico III</t>
  </si>
  <si>
    <t>Iliana Patricia
 Orozco Hernández</t>
  </si>
  <si>
    <t>Miriam Lisseth Miranda  
Velásquez de Yucute</t>
  </si>
  <si>
    <t>Director Técnico I</t>
  </si>
  <si>
    <t>Profesional I</t>
  </si>
  <si>
    <t>Alma Yanira de Jesus
Quezada</t>
  </si>
  <si>
    <t>Asistente
Profesional IV</t>
  </si>
  <si>
    <t>José Jacob
Gonzáles Gabriel</t>
  </si>
  <si>
    <t>Director Técnico II</t>
  </si>
  <si>
    <t>Profesional III</t>
  </si>
  <si>
    <t>Augusto Estuardo
Castro</t>
  </si>
  <si>
    <t>Esdras Hazael
Palacios Palacios</t>
  </si>
  <si>
    <t>Manfield Enmanuel
Godinez Vásquez</t>
  </si>
  <si>
    <t>Ulises Armando 
Barahona Esquivel</t>
  </si>
  <si>
    <t>Eddy Groshencko
Rabarique Aju</t>
  </si>
  <si>
    <t>Asesor Profesional 
Esp. IV</t>
  </si>
  <si>
    <t xml:space="preserve"> SECRETARÍA PRIVADA DE LA PRESIDENCIA 
LEY DE  ACCESO A LA INFORMACION PÚBLICA ARTÍCULO 10, INCISO 4</t>
  </si>
  <si>
    <t>Bono 
Responsabilidad</t>
  </si>
  <si>
    <t xml:space="preserve">Dulier Edgardo Ruano Ramirez </t>
  </si>
  <si>
    <t>Dennys Renatho Alvarado</t>
  </si>
  <si>
    <t>Jorge Augusto Hernández Pineda</t>
  </si>
  <si>
    <t>Claudia Marina Pazos Rodriguez de Juarez</t>
  </si>
  <si>
    <t xml:space="preserve">Pablo Emanuel Perez Rodas </t>
  </si>
  <si>
    <t xml:space="preserve">Heidy Yesenia Chavez Mejia </t>
  </si>
  <si>
    <t xml:space="preserve">Edwin Efrain Alvarado Monroy </t>
  </si>
  <si>
    <t xml:space="preserve">Bono
Antigüedad </t>
  </si>
  <si>
    <t>Asesor Profesional
 Esp. IV</t>
  </si>
  <si>
    <t>Jenniffer Garcia Mencos</t>
  </si>
  <si>
    <t xml:space="preserve">Wendy Carina Catuc García de Hernández </t>
  </si>
  <si>
    <t xml:space="preserve">Observaciones: </t>
  </si>
  <si>
    <t>La Secretaría Privada de la Presidencia, no otorga dietas ni otro ingreso que no se reporte en el presente detalle.</t>
  </si>
  <si>
    <t xml:space="preserve">Los viáticos pagados son eventuales y a su vez se reportan en el apartado del artículo 10 numeral 12 y el artículo 11 numeral 3 de la información pública de oficio de </t>
  </si>
  <si>
    <t xml:space="preserve">la página web de la Secretaría Privada de la Presidencia. </t>
  </si>
  <si>
    <t>Asesor Profesional Esp. II</t>
  </si>
  <si>
    <t xml:space="preserve">Profesional I </t>
  </si>
  <si>
    <t>Leonel Oswaldo Roldan Montenegro</t>
  </si>
  <si>
    <t xml:space="preserve">Silas Natanael Lemus Hernandez </t>
  </si>
  <si>
    <t>Secretaria Privada de la Presidencia de la República</t>
  </si>
  <si>
    <t>José Luis Hernández Ranero</t>
  </si>
  <si>
    <t>Daisy Carolina Palacios Yanes</t>
  </si>
  <si>
    <t xml:space="preserve">Melody Scarlett Bojorquez Escovar </t>
  </si>
  <si>
    <t xml:space="preserve">Ana Glenda Tager Rosado </t>
  </si>
  <si>
    <t>Julissa Bellaneth Cifuentes Callejas</t>
  </si>
  <si>
    <t>Fernando Isaias Carrera Santiago</t>
  </si>
  <si>
    <t>Nicolas Pablo Gonzalez Galeotti</t>
  </si>
  <si>
    <t xml:space="preserve">Ligia Beatríz Juárez Benavente </t>
  </si>
  <si>
    <t xml:space="preserve">Otto René Muñoz Galicia </t>
  </si>
  <si>
    <t xml:space="preserve">Subsecretaria
de Gestión Estratégica </t>
  </si>
  <si>
    <t xml:space="preserve">Sandra Liseth Alvarado Torres 
</t>
  </si>
  <si>
    <t xml:space="preserve">Subsecretario de Diálogo Político y Gobernabilidad </t>
  </si>
  <si>
    <t>Wendy Cuellar Arrecis</t>
  </si>
  <si>
    <t xml:space="preserve">Subsecretaria de Análisis Político  </t>
  </si>
  <si>
    <t>Wuillian Oswaldo Capriel Coloch</t>
  </si>
  <si>
    <t>Subsecretario Administrativo</t>
  </si>
  <si>
    <t>NÓMINA DEL MES DE JUNIO DE 2024</t>
  </si>
  <si>
    <t>Gustavo Iván Baten Molina</t>
  </si>
  <si>
    <t>Asesor Profesional Esp. III</t>
  </si>
  <si>
    <t>Úrsula Carolina Gil Cosenza De Sandoval</t>
  </si>
  <si>
    <t>Manuel Victoriano Aldana De León</t>
  </si>
  <si>
    <t>Catalina Velásquez Azurdia</t>
  </si>
  <si>
    <t>Jose Ramiro Martínez Villatoro</t>
  </si>
  <si>
    <t>Nota: nombramiento a partir del 2 de junio de 2024</t>
  </si>
  <si>
    <t>Nota: nombramiento a partir del 5 de junio de 2024</t>
  </si>
  <si>
    <t>Nota: nombramiento a partir del 10 de junio de 2024</t>
  </si>
  <si>
    <t>Nota: nombramiento a partir del 17 de junio de 2024</t>
  </si>
  <si>
    <t>Nota: Remoción al puesto a partir del 14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</si>
</sst>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7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241789</xdr:colOff>
      <xdr:row>0</xdr:row>
      <xdr:rowOff>80596</xdr:rowOff>
    </xdr:from>
    <xdr:to>
      <xdr:col>3</xdr:col>
      <xdr:colOff>788936</xdr:colOff>
      <xdr:row>1</xdr:row>
      <xdr:rowOff>769327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58EB7B-0F4D-40C2-7F83-AFE21C684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539" y="80596"/>
          <a:ext cx="2225012" cy="8792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4C7D-1C01-44E8-9811-B3ECE5AA43C0}">
  <sheetPr>
    <pageSetUpPr fitToPage="1"/>
  </sheetPr>
  <dimension ref="A1:O50"/>
  <sheetViews>
    <sheetView showGridLines="0" tabSelected="1" view="pageBreakPreview" zoomScaleNormal="130" zoomScaleSheetLayoutView="100" workbookViewId="0">
      <pane ySplit="5" topLeftCell="A6" activePane="bottomLeft" state="frozen"/>
      <selection pane="bottomLeft" activeCell="B5" sqref="B5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20.42578125" customWidth="1"/>
    <col min="4" max="4" width="19.140625" customWidth="1"/>
    <col min="5" max="5" width="7.42578125" bestFit="1" customWidth="1"/>
    <col min="6" max="6" width="10.140625" customWidth="1"/>
    <col min="7" max="8" width="9.85546875" customWidth="1"/>
    <col min="9" max="9" width="8.5703125" customWidth="1"/>
    <col min="10" max="10" width="10.42578125" customWidth="1"/>
    <col min="11" max="11" width="8.85546875" customWidth="1"/>
    <col min="12" max="12" width="8" customWidth="1"/>
    <col min="13" max="13" width="12.85546875" customWidth="1"/>
    <col min="14" max="14" width="11.5703125" customWidth="1"/>
    <col min="15" max="15" width="52.140625" bestFit="1" customWidth="1"/>
  </cols>
  <sheetData>
    <row r="1" spans="1:14" ht="15" customHeight="1" x14ac:dyDescent="0.25">
      <c r="C1" s="26" t="s">
        <v>30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69.75" customHeight="1" x14ac:dyDescent="0.25"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x14ac:dyDescent="0.25">
      <c r="C3" s="27"/>
      <c r="D3" s="27"/>
      <c r="F3" s="28" t="s">
        <v>68</v>
      </c>
      <c r="G3" s="28"/>
      <c r="H3" s="28"/>
      <c r="I3" s="28"/>
      <c r="J3" s="28"/>
      <c r="K3" s="28"/>
      <c r="L3" s="28"/>
      <c r="M3" s="28"/>
      <c r="N3" s="28"/>
    </row>
    <row r="4" spans="1:14" x14ac:dyDescent="0.25">
      <c r="F4" s="29" t="s">
        <v>9</v>
      </c>
      <c r="G4" s="29"/>
      <c r="H4" s="29"/>
      <c r="I4" s="29"/>
      <c r="J4" s="29"/>
      <c r="K4" s="29"/>
      <c r="L4" s="29"/>
      <c r="M4" s="29"/>
      <c r="N4" s="29"/>
    </row>
    <row r="5" spans="1:14" ht="38.25" customHeight="1" x14ac:dyDescent="0.25">
      <c r="B5" s="3" t="s">
        <v>0</v>
      </c>
      <c r="C5" s="2" t="s">
        <v>11</v>
      </c>
      <c r="D5" s="3" t="s">
        <v>1</v>
      </c>
      <c r="E5" s="3" t="s">
        <v>2</v>
      </c>
      <c r="F5" s="3" t="s">
        <v>3</v>
      </c>
      <c r="G5" s="2" t="s">
        <v>4</v>
      </c>
      <c r="H5" s="2" t="s">
        <v>39</v>
      </c>
      <c r="I5" s="2" t="s">
        <v>5</v>
      </c>
      <c r="J5" s="7" t="s">
        <v>6</v>
      </c>
      <c r="K5" s="2" t="s">
        <v>7</v>
      </c>
      <c r="L5" s="2" t="s">
        <v>8</v>
      </c>
      <c r="M5" s="2" t="s">
        <v>31</v>
      </c>
      <c r="N5" s="8" t="s">
        <v>10</v>
      </c>
    </row>
    <row r="6" spans="1:14" ht="36.75" customHeight="1" x14ac:dyDescent="0.25">
      <c r="A6" s="6"/>
      <c r="B6" s="3">
        <v>1</v>
      </c>
      <c r="C6" s="2" t="s">
        <v>55</v>
      </c>
      <c r="D6" s="2" t="s">
        <v>51</v>
      </c>
      <c r="E6" s="4" t="s">
        <v>12</v>
      </c>
      <c r="F6" s="9">
        <v>17500</v>
      </c>
      <c r="G6" s="10">
        <v>12000</v>
      </c>
      <c r="H6" s="5">
        <v>0</v>
      </c>
      <c r="I6" s="10">
        <v>6500</v>
      </c>
      <c r="J6" s="10">
        <v>6000</v>
      </c>
      <c r="K6" s="10">
        <v>0</v>
      </c>
      <c r="L6" s="10">
        <v>250</v>
      </c>
      <c r="M6" s="10">
        <v>9000</v>
      </c>
      <c r="N6" s="5">
        <f>SUM(F6:M6)</f>
        <v>51250</v>
      </c>
    </row>
    <row r="7" spans="1:14" ht="33" customHeight="1" x14ac:dyDescent="0.25">
      <c r="A7" s="6"/>
      <c r="B7" s="3">
        <v>2</v>
      </c>
      <c r="C7" s="2" t="s">
        <v>66</v>
      </c>
      <c r="D7" s="2" t="s">
        <v>67</v>
      </c>
      <c r="E7" s="4" t="s">
        <v>12</v>
      </c>
      <c r="F7" s="9">
        <f>12773</f>
        <v>12773</v>
      </c>
      <c r="G7" s="10">
        <f>12000</f>
        <v>12000</v>
      </c>
      <c r="H7" s="5">
        <v>0</v>
      </c>
      <c r="I7" s="10">
        <f>5500</f>
        <v>5500</v>
      </c>
      <c r="J7" s="10">
        <f>5000</f>
        <v>5000</v>
      </c>
      <c r="K7" s="10">
        <v>0</v>
      </c>
      <c r="L7" s="10">
        <f>250</f>
        <v>250</v>
      </c>
      <c r="M7" s="10">
        <f>6000</f>
        <v>6000</v>
      </c>
      <c r="N7" s="5">
        <f>SUM(F7:M7)</f>
        <v>41523</v>
      </c>
    </row>
    <row r="8" spans="1:14" ht="26.25" customHeight="1" x14ac:dyDescent="0.25">
      <c r="A8" s="6"/>
      <c r="B8" s="3">
        <v>3</v>
      </c>
      <c r="C8" s="2" t="s">
        <v>56</v>
      </c>
      <c r="D8" s="2" t="s">
        <v>61</v>
      </c>
      <c r="E8" s="4" t="s">
        <v>12</v>
      </c>
      <c r="F8" s="9">
        <v>12773</v>
      </c>
      <c r="G8" s="10">
        <v>12000</v>
      </c>
      <c r="H8" s="5">
        <v>0</v>
      </c>
      <c r="I8" s="10">
        <v>5500</v>
      </c>
      <c r="J8" s="10">
        <v>5000</v>
      </c>
      <c r="K8" s="10">
        <v>375</v>
      </c>
      <c r="L8" s="10">
        <v>250</v>
      </c>
      <c r="M8" s="10">
        <v>6000</v>
      </c>
      <c r="N8" s="5">
        <f>SUM(F8:M8)</f>
        <v>41898</v>
      </c>
    </row>
    <row r="9" spans="1:14" ht="26.25" customHeight="1" x14ac:dyDescent="0.25">
      <c r="A9" s="6"/>
      <c r="B9" s="3">
        <v>4</v>
      </c>
      <c r="C9" s="2" t="s">
        <v>36</v>
      </c>
      <c r="D9" s="2" t="s">
        <v>13</v>
      </c>
      <c r="E9" s="4" t="s">
        <v>12</v>
      </c>
      <c r="F9" s="5">
        <v>3525</v>
      </c>
      <c r="G9" s="5">
        <v>0</v>
      </c>
      <c r="H9" s="5">
        <v>0</v>
      </c>
      <c r="I9" s="5">
        <v>3000</v>
      </c>
      <c r="J9" s="5">
        <v>3000</v>
      </c>
      <c r="K9" s="5">
        <v>0</v>
      </c>
      <c r="L9" s="5">
        <v>250</v>
      </c>
      <c r="M9" s="5">
        <v>0</v>
      </c>
      <c r="N9" s="5">
        <f t="shared" ref="N9:N34" si="0">SUM(F9:M9)</f>
        <v>9775</v>
      </c>
    </row>
    <row r="10" spans="1:14" ht="26.25" customHeight="1" x14ac:dyDescent="0.25">
      <c r="A10" s="6"/>
      <c r="B10" s="3">
        <v>5</v>
      </c>
      <c r="C10" s="23" t="s">
        <v>57</v>
      </c>
      <c r="D10" s="2" t="s">
        <v>14</v>
      </c>
      <c r="E10" s="4" t="s">
        <v>12</v>
      </c>
      <c r="F10" s="5">
        <v>10949</v>
      </c>
      <c r="G10" s="5">
        <v>0</v>
      </c>
      <c r="H10" s="5">
        <v>0</v>
      </c>
      <c r="I10" s="5">
        <v>5400</v>
      </c>
      <c r="J10" s="5">
        <v>4900</v>
      </c>
      <c r="K10" s="5">
        <v>375</v>
      </c>
      <c r="L10" s="5">
        <f>250</f>
        <v>250</v>
      </c>
      <c r="M10" s="5">
        <v>0</v>
      </c>
      <c r="N10" s="5">
        <f>SUM(F10:M10)</f>
        <v>21874</v>
      </c>
    </row>
    <row r="11" spans="1:14" ht="24.75" customHeight="1" x14ac:dyDescent="0.25">
      <c r="B11" s="3">
        <v>6</v>
      </c>
      <c r="C11" s="2" t="s">
        <v>15</v>
      </c>
      <c r="D11" s="3" t="s">
        <v>14</v>
      </c>
      <c r="E11" s="4" t="s">
        <v>12</v>
      </c>
      <c r="F11" s="5">
        <v>10949</v>
      </c>
      <c r="G11" s="5">
        <v>0</v>
      </c>
      <c r="H11" s="5">
        <v>0</v>
      </c>
      <c r="I11" s="5">
        <v>5400</v>
      </c>
      <c r="J11" s="5">
        <v>4900</v>
      </c>
      <c r="K11" s="5">
        <v>0</v>
      </c>
      <c r="L11" s="5">
        <v>250</v>
      </c>
      <c r="M11" s="5">
        <v>0</v>
      </c>
      <c r="N11" s="5">
        <f t="shared" si="0"/>
        <v>21499</v>
      </c>
    </row>
    <row r="12" spans="1:14" ht="25.5" customHeight="1" x14ac:dyDescent="0.25">
      <c r="B12" s="3">
        <v>7</v>
      </c>
      <c r="C12" s="2" t="s">
        <v>32</v>
      </c>
      <c r="D12" s="3" t="s">
        <v>14</v>
      </c>
      <c r="E12" s="4" t="s">
        <v>12</v>
      </c>
      <c r="F12" s="5">
        <v>10949</v>
      </c>
      <c r="G12" s="5">
        <v>0</v>
      </c>
      <c r="H12" s="5">
        <v>0</v>
      </c>
      <c r="I12" s="5">
        <v>5400</v>
      </c>
      <c r="J12" s="5">
        <v>4900</v>
      </c>
      <c r="K12" s="5">
        <v>375</v>
      </c>
      <c r="L12" s="5">
        <v>250</v>
      </c>
      <c r="M12" s="5">
        <v>0</v>
      </c>
      <c r="N12" s="5">
        <f t="shared" si="0"/>
        <v>21874</v>
      </c>
    </row>
    <row r="13" spans="1:14" ht="32.25" customHeight="1" x14ac:dyDescent="0.25">
      <c r="B13" s="3">
        <v>8</v>
      </c>
      <c r="C13" s="2" t="s">
        <v>16</v>
      </c>
      <c r="D13" s="3" t="s">
        <v>17</v>
      </c>
      <c r="E13" s="4" t="s">
        <v>12</v>
      </c>
      <c r="F13" s="5">
        <v>9581</v>
      </c>
      <c r="G13" s="5">
        <v>0</v>
      </c>
      <c r="H13" s="5">
        <v>0</v>
      </c>
      <c r="I13" s="5">
        <v>4500</v>
      </c>
      <c r="J13" s="5">
        <v>4500</v>
      </c>
      <c r="K13" s="5">
        <v>0</v>
      </c>
      <c r="L13" s="5">
        <v>250</v>
      </c>
      <c r="M13" s="5">
        <v>0</v>
      </c>
      <c r="N13" s="5">
        <f t="shared" si="0"/>
        <v>18831</v>
      </c>
    </row>
    <row r="14" spans="1:14" ht="26.25" customHeight="1" x14ac:dyDescent="0.25">
      <c r="B14" s="3">
        <v>9</v>
      </c>
      <c r="C14" s="2" t="s">
        <v>33</v>
      </c>
      <c r="D14" s="3" t="s">
        <v>17</v>
      </c>
      <c r="E14" s="4" t="s">
        <v>12</v>
      </c>
      <c r="F14" s="5">
        <v>9581</v>
      </c>
      <c r="G14" s="5">
        <v>0</v>
      </c>
      <c r="H14" s="5">
        <v>0</v>
      </c>
      <c r="I14" s="5">
        <v>5000</v>
      </c>
      <c r="J14" s="5">
        <v>4700</v>
      </c>
      <c r="K14" s="5">
        <v>0</v>
      </c>
      <c r="L14" s="5">
        <v>250</v>
      </c>
      <c r="M14" s="5">
        <v>0</v>
      </c>
      <c r="N14" s="5">
        <f t="shared" si="0"/>
        <v>19531</v>
      </c>
    </row>
    <row r="15" spans="1:14" ht="27" customHeight="1" x14ac:dyDescent="0.25">
      <c r="B15" s="3">
        <v>10</v>
      </c>
      <c r="C15" s="2" t="s">
        <v>27</v>
      </c>
      <c r="D15" s="3" t="s">
        <v>18</v>
      </c>
      <c r="E15" s="4" t="s">
        <v>12</v>
      </c>
      <c r="F15" s="5">
        <v>3295</v>
      </c>
      <c r="G15" s="5">
        <v>0</v>
      </c>
      <c r="H15" s="5">
        <v>0</v>
      </c>
      <c r="I15" s="5">
        <v>2000</v>
      </c>
      <c r="J15" s="5">
        <v>2000</v>
      </c>
      <c r="K15" s="5">
        <v>0</v>
      </c>
      <c r="L15" s="5">
        <v>250</v>
      </c>
      <c r="M15" s="5">
        <v>0</v>
      </c>
      <c r="N15" s="5">
        <f t="shared" si="0"/>
        <v>7545</v>
      </c>
    </row>
    <row r="16" spans="1:14" ht="30.75" customHeight="1" x14ac:dyDescent="0.25">
      <c r="B16" s="3">
        <v>11</v>
      </c>
      <c r="C16" s="2" t="s">
        <v>19</v>
      </c>
      <c r="D16" s="2" t="s">
        <v>20</v>
      </c>
      <c r="E16" s="4" t="s">
        <v>12</v>
      </c>
      <c r="F16" s="5">
        <v>2441</v>
      </c>
      <c r="G16" s="5">
        <v>0</v>
      </c>
      <c r="H16" s="5">
        <v>50</v>
      </c>
      <c r="I16" s="5">
        <v>1400</v>
      </c>
      <c r="J16" s="5">
        <v>2000</v>
      </c>
      <c r="K16" s="5">
        <v>0</v>
      </c>
      <c r="L16" s="5">
        <v>250</v>
      </c>
      <c r="M16" s="5">
        <v>0</v>
      </c>
      <c r="N16" s="5">
        <f t="shared" si="0"/>
        <v>6141</v>
      </c>
    </row>
    <row r="17" spans="1:15" ht="30.75" customHeight="1" x14ac:dyDescent="0.25">
      <c r="B17" s="3">
        <v>12</v>
      </c>
      <c r="C17" s="2" t="s">
        <v>54</v>
      </c>
      <c r="D17" s="2" t="s">
        <v>20</v>
      </c>
      <c r="E17" s="4" t="s">
        <v>12</v>
      </c>
      <c r="F17" s="5">
        <v>2441</v>
      </c>
      <c r="G17" s="5">
        <v>0</v>
      </c>
      <c r="H17" s="5">
        <v>0</v>
      </c>
      <c r="I17" s="5">
        <v>1400</v>
      </c>
      <c r="J17" s="5">
        <v>2500</v>
      </c>
      <c r="K17" s="5">
        <v>0</v>
      </c>
      <c r="L17" s="5">
        <v>250</v>
      </c>
      <c r="M17" s="5">
        <v>0</v>
      </c>
      <c r="N17" s="5">
        <f t="shared" si="0"/>
        <v>6591</v>
      </c>
    </row>
    <row r="18" spans="1:15" ht="30.75" customHeight="1" x14ac:dyDescent="0.25">
      <c r="B18" s="3">
        <v>13</v>
      </c>
      <c r="C18" s="2" t="s">
        <v>49</v>
      </c>
      <c r="D18" s="2" t="s">
        <v>48</v>
      </c>
      <c r="E18" s="4" t="s">
        <v>12</v>
      </c>
      <c r="F18" s="5">
        <v>3295</v>
      </c>
      <c r="G18" s="5">
        <v>0</v>
      </c>
      <c r="H18" s="5">
        <v>0</v>
      </c>
      <c r="I18" s="5">
        <v>1500</v>
      </c>
      <c r="J18" s="5">
        <v>2500</v>
      </c>
      <c r="K18" s="5">
        <v>0</v>
      </c>
      <c r="L18" s="5">
        <v>250</v>
      </c>
      <c r="M18" s="5">
        <v>0</v>
      </c>
      <c r="N18" s="5">
        <f>SUM(F18:M18)</f>
        <v>7545</v>
      </c>
    </row>
    <row r="19" spans="1:15" ht="34.5" customHeight="1" x14ac:dyDescent="0.25">
      <c r="B19" s="3">
        <v>14</v>
      </c>
      <c r="C19" s="2" t="s">
        <v>21</v>
      </c>
      <c r="D19" s="2" t="s">
        <v>20</v>
      </c>
      <c r="E19" s="4" t="s">
        <v>12</v>
      </c>
      <c r="F19" s="5">
        <v>2441</v>
      </c>
      <c r="G19" s="5">
        <v>0</v>
      </c>
      <c r="H19" s="5">
        <v>75</v>
      </c>
      <c r="I19" s="5">
        <v>1400</v>
      </c>
      <c r="J19" s="5">
        <v>2000</v>
      </c>
      <c r="K19" s="5">
        <v>0</v>
      </c>
      <c r="L19" s="5">
        <v>250</v>
      </c>
      <c r="M19" s="5">
        <v>0</v>
      </c>
      <c r="N19" s="5">
        <f t="shared" si="0"/>
        <v>6166</v>
      </c>
    </row>
    <row r="20" spans="1:15" ht="29.25" customHeight="1" x14ac:dyDescent="0.25">
      <c r="B20" s="3">
        <v>15</v>
      </c>
      <c r="C20" s="2" t="s">
        <v>34</v>
      </c>
      <c r="D20" s="2" t="s">
        <v>18</v>
      </c>
      <c r="E20" s="4" t="s">
        <v>12</v>
      </c>
      <c r="F20" s="5">
        <v>3295</v>
      </c>
      <c r="G20" s="5">
        <v>0</v>
      </c>
      <c r="H20" s="5">
        <v>0</v>
      </c>
      <c r="I20" s="5">
        <v>3000</v>
      </c>
      <c r="J20" s="5">
        <v>3000</v>
      </c>
      <c r="K20" s="5">
        <v>0</v>
      </c>
      <c r="L20" s="5">
        <v>250</v>
      </c>
      <c r="M20" s="5">
        <v>0</v>
      </c>
      <c r="N20" s="5">
        <f t="shared" si="0"/>
        <v>9545</v>
      </c>
    </row>
    <row r="21" spans="1:15" ht="38.25" customHeight="1" x14ac:dyDescent="0.25">
      <c r="B21" s="3">
        <v>16</v>
      </c>
      <c r="C21" s="2" t="s">
        <v>62</v>
      </c>
      <c r="D21" s="3" t="s">
        <v>14</v>
      </c>
      <c r="E21" s="4" t="s">
        <v>12</v>
      </c>
      <c r="F21" s="5">
        <v>10949</v>
      </c>
      <c r="G21" s="5">
        <v>0</v>
      </c>
      <c r="H21" s="5">
        <v>0</v>
      </c>
      <c r="I21" s="5">
        <v>5400</v>
      </c>
      <c r="J21" s="5">
        <v>4900</v>
      </c>
      <c r="K21" s="5">
        <v>0</v>
      </c>
      <c r="L21" s="5">
        <v>250</v>
      </c>
      <c r="M21" s="5">
        <v>0</v>
      </c>
      <c r="N21" s="5">
        <f t="shared" si="0"/>
        <v>21499</v>
      </c>
    </row>
    <row r="22" spans="1:15" ht="30" customHeight="1" x14ac:dyDescent="0.25">
      <c r="B22" s="3">
        <v>17</v>
      </c>
      <c r="C22" s="2" t="s">
        <v>25</v>
      </c>
      <c r="D22" s="3" t="s">
        <v>22</v>
      </c>
      <c r="E22" s="4" t="s">
        <v>12</v>
      </c>
      <c r="F22" s="5">
        <v>10261</v>
      </c>
      <c r="G22" s="5">
        <v>0</v>
      </c>
      <c r="H22" s="5">
        <v>0</v>
      </c>
      <c r="I22" s="5">
        <v>5300</v>
      </c>
      <c r="J22" s="5">
        <v>4800</v>
      </c>
      <c r="K22" s="5">
        <v>0</v>
      </c>
      <c r="L22" s="5">
        <v>250</v>
      </c>
      <c r="M22" s="5">
        <v>0</v>
      </c>
      <c r="N22" s="5">
        <f t="shared" si="0"/>
        <v>20611</v>
      </c>
    </row>
    <row r="23" spans="1:15" ht="30" customHeight="1" x14ac:dyDescent="0.25">
      <c r="B23" s="3">
        <v>18</v>
      </c>
      <c r="C23" s="2" t="s">
        <v>59</v>
      </c>
      <c r="D23" s="2" t="s">
        <v>40</v>
      </c>
      <c r="E23" s="4" t="s">
        <v>12</v>
      </c>
      <c r="F23" s="5">
        <v>6759</v>
      </c>
      <c r="G23" s="5">
        <v>0</v>
      </c>
      <c r="H23" s="5">
        <v>0</v>
      </c>
      <c r="I23" s="5">
        <v>3000</v>
      </c>
      <c r="J23" s="5">
        <v>2000</v>
      </c>
      <c r="K23" s="5">
        <v>375</v>
      </c>
      <c r="L23" s="5">
        <v>250</v>
      </c>
      <c r="M23" s="5">
        <v>0</v>
      </c>
      <c r="N23" s="5">
        <f t="shared" si="0"/>
        <v>12384</v>
      </c>
    </row>
    <row r="24" spans="1:15" ht="30" customHeight="1" x14ac:dyDescent="0.25">
      <c r="B24" s="3">
        <v>19</v>
      </c>
      <c r="C24" s="23" t="s">
        <v>26</v>
      </c>
      <c r="D24" s="23" t="s">
        <v>47</v>
      </c>
      <c r="E24" s="24" t="s">
        <v>12</v>
      </c>
      <c r="F24" s="25">
        <f>5835/30*14</f>
        <v>2723</v>
      </c>
      <c r="G24" s="25">
        <v>0</v>
      </c>
      <c r="H24" s="25">
        <v>0</v>
      </c>
      <c r="I24" s="25">
        <f>2000/30*14</f>
        <v>933.33333333333337</v>
      </c>
      <c r="J24" s="25">
        <f>2000/30*14</f>
        <v>933.33333333333337</v>
      </c>
      <c r="K24" s="25">
        <v>0</v>
      </c>
      <c r="L24" s="25">
        <f>250/30*14</f>
        <v>116.66666666666667</v>
      </c>
      <c r="M24" s="25">
        <v>0</v>
      </c>
      <c r="N24" s="25">
        <f t="shared" si="0"/>
        <v>4706.3333333333339</v>
      </c>
      <c r="O24" s="30" t="s">
        <v>79</v>
      </c>
    </row>
    <row r="25" spans="1:15" ht="30" customHeight="1" x14ac:dyDescent="0.25">
      <c r="B25" s="3">
        <v>19</v>
      </c>
      <c r="C25" s="23" t="s">
        <v>69</v>
      </c>
      <c r="D25" s="23" t="s">
        <v>47</v>
      </c>
      <c r="E25" s="24" t="s">
        <v>12</v>
      </c>
      <c r="F25" s="25">
        <f>5835/30*14</f>
        <v>2723</v>
      </c>
      <c r="G25" s="25">
        <v>0</v>
      </c>
      <c r="H25" s="25">
        <v>0</v>
      </c>
      <c r="I25" s="25">
        <f>2000/30*14</f>
        <v>933.33333333333337</v>
      </c>
      <c r="J25" s="25">
        <f>2000/30*14</f>
        <v>933.33333333333337</v>
      </c>
      <c r="K25" s="25">
        <v>0</v>
      </c>
      <c r="L25" s="25">
        <f>250/30*14</f>
        <v>116.66666666666667</v>
      </c>
      <c r="M25" s="25">
        <v>0</v>
      </c>
      <c r="N25" s="25">
        <f>SUM(F25:M25)</f>
        <v>4706.3333333333339</v>
      </c>
      <c r="O25" s="30" t="s">
        <v>78</v>
      </c>
    </row>
    <row r="26" spans="1:15" ht="30" customHeight="1" x14ac:dyDescent="0.25">
      <c r="B26" s="3">
        <v>20</v>
      </c>
      <c r="C26" s="2" t="s">
        <v>35</v>
      </c>
      <c r="D26" s="2" t="s">
        <v>23</v>
      </c>
      <c r="E26" s="4" t="s">
        <v>12</v>
      </c>
      <c r="F26" s="5">
        <v>3757</v>
      </c>
      <c r="G26" s="5">
        <v>0</v>
      </c>
      <c r="H26" s="5">
        <v>0</v>
      </c>
      <c r="I26" s="5">
        <v>1700</v>
      </c>
      <c r="J26" s="5">
        <v>2800</v>
      </c>
      <c r="K26" s="5">
        <v>0</v>
      </c>
      <c r="L26" s="5">
        <v>250</v>
      </c>
      <c r="M26" s="5">
        <v>0</v>
      </c>
      <c r="N26" s="5">
        <f t="shared" si="0"/>
        <v>8507</v>
      </c>
    </row>
    <row r="27" spans="1:15" ht="34.5" customHeight="1" x14ac:dyDescent="0.25">
      <c r="A27" s="6"/>
      <c r="B27" s="3">
        <v>21</v>
      </c>
      <c r="C27" s="2" t="s">
        <v>37</v>
      </c>
      <c r="D27" s="2" t="s">
        <v>29</v>
      </c>
      <c r="E27" s="4" t="s">
        <v>12</v>
      </c>
      <c r="F27" s="5">
        <v>6759</v>
      </c>
      <c r="G27" s="5">
        <v>0</v>
      </c>
      <c r="H27" s="5">
        <v>0</v>
      </c>
      <c r="I27" s="5">
        <v>3000</v>
      </c>
      <c r="J27" s="5">
        <v>3000</v>
      </c>
      <c r="K27" s="5">
        <v>375</v>
      </c>
      <c r="L27" s="5">
        <v>250</v>
      </c>
      <c r="M27" s="5">
        <v>0</v>
      </c>
      <c r="N27" s="5">
        <f t="shared" ref="N27" si="1">SUM(F27:M27)</f>
        <v>13384</v>
      </c>
    </row>
    <row r="28" spans="1:15" ht="24.75" customHeight="1" x14ac:dyDescent="0.25">
      <c r="B28" s="3">
        <v>22</v>
      </c>
      <c r="C28" s="2" t="s">
        <v>38</v>
      </c>
      <c r="D28" s="3" t="s">
        <v>18</v>
      </c>
      <c r="E28" s="4" t="s">
        <v>12</v>
      </c>
      <c r="F28" s="5">
        <v>3295</v>
      </c>
      <c r="G28" s="5">
        <v>0</v>
      </c>
      <c r="H28" s="5">
        <v>0</v>
      </c>
      <c r="I28" s="5">
        <v>2000</v>
      </c>
      <c r="J28" s="5">
        <v>2000</v>
      </c>
      <c r="K28" s="5">
        <v>0</v>
      </c>
      <c r="L28" s="5">
        <v>250</v>
      </c>
      <c r="M28" s="5">
        <v>0</v>
      </c>
      <c r="N28" s="5">
        <f t="shared" si="0"/>
        <v>7545</v>
      </c>
    </row>
    <row r="29" spans="1:15" ht="24.75" customHeight="1" x14ac:dyDescent="0.25">
      <c r="B29" s="3">
        <v>23</v>
      </c>
      <c r="C29" s="2" t="s">
        <v>58</v>
      </c>
      <c r="D29" s="2" t="s">
        <v>63</v>
      </c>
      <c r="E29" s="4" t="s">
        <v>12</v>
      </c>
      <c r="F29" s="9">
        <v>12773</v>
      </c>
      <c r="G29" s="10">
        <v>12000</v>
      </c>
      <c r="H29" s="5">
        <v>0</v>
      </c>
      <c r="I29" s="10">
        <v>5500</v>
      </c>
      <c r="J29" s="10">
        <v>5000</v>
      </c>
      <c r="K29" s="10">
        <v>0</v>
      </c>
      <c r="L29" s="10">
        <v>250</v>
      </c>
      <c r="M29" s="10">
        <v>6000</v>
      </c>
      <c r="N29" s="5">
        <f>SUM(F29:M29)</f>
        <v>41523</v>
      </c>
    </row>
    <row r="30" spans="1:15" ht="24.75" customHeight="1" x14ac:dyDescent="0.25">
      <c r="B30" s="3">
        <v>24</v>
      </c>
      <c r="C30" s="2" t="s">
        <v>52</v>
      </c>
      <c r="D30" s="2" t="s">
        <v>13</v>
      </c>
      <c r="E30" s="4" t="s">
        <v>12</v>
      </c>
      <c r="F30" s="9">
        <v>3525</v>
      </c>
      <c r="G30" s="10">
        <v>0</v>
      </c>
      <c r="H30" s="5">
        <v>0</v>
      </c>
      <c r="I30" s="10">
        <v>3000</v>
      </c>
      <c r="J30" s="10">
        <v>3000</v>
      </c>
      <c r="K30" s="10">
        <v>0</v>
      </c>
      <c r="L30" s="10">
        <v>250</v>
      </c>
      <c r="M30" s="10">
        <v>0</v>
      </c>
      <c r="N30" s="5">
        <f>SUM(F30:M30)</f>
        <v>9775</v>
      </c>
    </row>
    <row r="31" spans="1:15" ht="30.75" customHeight="1" x14ac:dyDescent="0.25">
      <c r="B31" s="3">
        <v>25</v>
      </c>
      <c r="C31" s="2" t="s">
        <v>28</v>
      </c>
      <c r="D31" s="3" t="s">
        <v>13</v>
      </c>
      <c r="E31" s="4" t="s">
        <v>12</v>
      </c>
      <c r="F31" s="5">
        <v>3525</v>
      </c>
      <c r="G31" s="5">
        <v>0</v>
      </c>
      <c r="H31" s="5">
        <v>0</v>
      </c>
      <c r="I31" s="5">
        <v>2000</v>
      </c>
      <c r="J31" s="5">
        <v>2000</v>
      </c>
      <c r="K31" s="5">
        <v>0</v>
      </c>
      <c r="L31" s="5">
        <v>250</v>
      </c>
      <c r="M31" s="5">
        <v>0</v>
      </c>
      <c r="N31" s="5">
        <f t="shared" si="0"/>
        <v>7775</v>
      </c>
    </row>
    <row r="32" spans="1:15" ht="27.75" customHeight="1" x14ac:dyDescent="0.25">
      <c r="B32" s="3">
        <v>26</v>
      </c>
      <c r="C32" s="2" t="s">
        <v>24</v>
      </c>
      <c r="D32" s="3" t="s">
        <v>13</v>
      </c>
      <c r="E32" s="4" t="s">
        <v>12</v>
      </c>
      <c r="F32" s="5">
        <v>3525</v>
      </c>
      <c r="G32" s="5">
        <v>0</v>
      </c>
      <c r="H32" s="5">
        <v>0</v>
      </c>
      <c r="I32" s="5">
        <v>3000</v>
      </c>
      <c r="J32" s="5">
        <v>3000</v>
      </c>
      <c r="K32" s="5">
        <v>0</v>
      </c>
      <c r="L32" s="5">
        <v>250</v>
      </c>
      <c r="M32" s="5">
        <v>0</v>
      </c>
      <c r="N32" s="5">
        <f t="shared" si="0"/>
        <v>9775</v>
      </c>
    </row>
    <row r="33" spans="2:15" ht="21.75" customHeight="1" x14ac:dyDescent="0.25">
      <c r="B33" s="3">
        <v>27</v>
      </c>
      <c r="C33" s="12" t="s">
        <v>41</v>
      </c>
      <c r="D33" s="3" t="s">
        <v>14</v>
      </c>
      <c r="E33" s="4" t="s">
        <v>12</v>
      </c>
      <c r="F33" s="5">
        <v>10949</v>
      </c>
      <c r="G33" s="5">
        <v>0</v>
      </c>
      <c r="H33" s="5">
        <v>0</v>
      </c>
      <c r="I33" s="5">
        <v>5400</v>
      </c>
      <c r="J33" s="5">
        <v>4900</v>
      </c>
      <c r="K33" s="5">
        <v>375</v>
      </c>
      <c r="L33" s="5">
        <v>250</v>
      </c>
      <c r="M33" s="5">
        <v>0</v>
      </c>
      <c r="N33" s="5">
        <f t="shared" si="0"/>
        <v>21874</v>
      </c>
    </row>
    <row r="34" spans="2:15" ht="27" customHeight="1" x14ac:dyDescent="0.25">
      <c r="B34" s="3">
        <v>28</v>
      </c>
      <c r="C34" s="12" t="s">
        <v>42</v>
      </c>
      <c r="D34" s="3" t="s">
        <v>13</v>
      </c>
      <c r="E34" s="4" t="s">
        <v>12</v>
      </c>
      <c r="F34" s="5">
        <f>3525/31*31</f>
        <v>3525</v>
      </c>
      <c r="G34" s="5">
        <v>0</v>
      </c>
      <c r="H34" s="5">
        <v>0</v>
      </c>
      <c r="I34" s="5">
        <v>3000</v>
      </c>
      <c r="J34" s="5">
        <v>3000</v>
      </c>
      <c r="K34" s="5">
        <v>0</v>
      </c>
      <c r="L34" s="5">
        <f>250/31*31</f>
        <v>250</v>
      </c>
      <c r="M34" s="5">
        <v>0</v>
      </c>
      <c r="N34" s="5">
        <f t="shared" si="0"/>
        <v>9775</v>
      </c>
    </row>
    <row r="35" spans="2:15" ht="27" customHeight="1" x14ac:dyDescent="0.25">
      <c r="B35" s="3">
        <v>29</v>
      </c>
      <c r="C35" s="12" t="s">
        <v>50</v>
      </c>
      <c r="D35" s="3" t="s">
        <v>13</v>
      </c>
      <c r="E35" s="4" t="s">
        <v>12</v>
      </c>
      <c r="F35" s="5">
        <v>3525</v>
      </c>
      <c r="G35" s="5">
        <v>0</v>
      </c>
      <c r="H35" s="5">
        <v>0</v>
      </c>
      <c r="I35" s="5">
        <v>3000</v>
      </c>
      <c r="J35" s="5">
        <v>3000</v>
      </c>
      <c r="K35" s="5">
        <v>0</v>
      </c>
      <c r="L35" s="5">
        <v>250</v>
      </c>
      <c r="M35" s="5">
        <v>0</v>
      </c>
      <c r="N35" s="5">
        <f>SUM(F35:M35)</f>
        <v>9775</v>
      </c>
    </row>
    <row r="36" spans="2:15" ht="27" customHeight="1" x14ac:dyDescent="0.25">
      <c r="B36" s="3">
        <v>30</v>
      </c>
      <c r="C36" s="2" t="s">
        <v>60</v>
      </c>
      <c r="D36" s="2" t="s">
        <v>18</v>
      </c>
      <c r="E36" s="4" t="s">
        <v>12</v>
      </c>
      <c r="F36" s="5">
        <v>3295</v>
      </c>
      <c r="G36" s="5">
        <v>0</v>
      </c>
      <c r="H36" s="5">
        <v>0</v>
      </c>
      <c r="I36" s="5">
        <v>2000</v>
      </c>
      <c r="J36" s="5">
        <v>2000</v>
      </c>
      <c r="K36" s="5">
        <v>0</v>
      </c>
      <c r="L36" s="5">
        <v>250</v>
      </c>
      <c r="M36" s="5">
        <v>0</v>
      </c>
      <c r="N36" s="5">
        <f>SUM(F36:M36)</f>
        <v>7545</v>
      </c>
    </row>
    <row r="37" spans="2:15" ht="27" customHeight="1" x14ac:dyDescent="0.25">
      <c r="B37" s="3">
        <v>31</v>
      </c>
      <c r="C37" s="2" t="s">
        <v>53</v>
      </c>
      <c r="D37" s="2" t="s">
        <v>13</v>
      </c>
      <c r="E37" s="4" t="s">
        <v>12</v>
      </c>
      <c r="F37" s="5">
        <f t="shared" ref="F37" si="2">3525/31*31</f>
        <v>3525</v>
      </c>
      <c r="G37" s="5">
        <v>0</v>
      </c>
      <c r="H37" s="5">
        <v>0</v>
      </c>
      <c r="I37" s="5">
        <v>3000</v>
      </c>
      <c r="J37" s="5">
        <v>3000</v>
      </c>
      <c r="K37" s="5">
        <v>0</v>
      </c>
      <c r="L37" s="5">
        <f t="shared" ref="L37" si="3">250/31*31</f>
        <v>250</v>
      </c>
      <c r="M37" s="5">
        <v>0</v>
      </c>
      <c r="N37" s="5">
        <f>SUM(F37:M37)</f>
        <v>9775</v>
      </c>
    </row>
    <row r="38" spans="2:15" ht="24.75" customHeight="1" x14ac:dyDescent="0.25">
      <c r="B38" s="3">
        <v>32</v>
      </c>
      <c r="C38" s="2" t="s">
        <v>64</v>
      </c>
      <c r="D38" s="2" t="s">
        <v>65</v>
      </c>
      <c r="E38" s="4" t="s">
        <v>12</v>
      </c>
      <c r="F38" s="9">
        <v>12773</v>
      </c>
      <c r="G38" s="10">
        <v>12000</v>
      </c>
      <c r="H38" s="5">
        <v>0</v>
      </c>
      <c r="I38" s="10">
        <v>5500</v>
      </c>
      <c r="J38" s="10">
        <v>5000</v>
      </c>
      <c r="K38" s="10">
        <v>0</v>
      </c>
      <c r="L38" s="10">
        <v>250</v>
      </c>
      <c r="M38" s="10">
        <v>6000</v>
      </c>
      <c r="N38" s="5">
        <f>SUM(F38:M38)</f>
        <v>41523</v>
      </c>
    </row>
    <row r="39" spans="2:15" ht="24.75" customHeight="1" x14ac:dyDescent="0.25">
      <c r="B39" s="3">
        <v>33</v>
      </c>
      <c r="C39" s="2" t="s">
        <v>71</v>
      </c>
      <c r="D39" s="2" t="s">
        <v>70</v>
      </c>
      <c r="E39" s="4" t="s">
        <v>12</v>
      </c>
      <c r="F39" s="9">
        <f>6297/30*28</f>
        <v>5877.2</v>
      </c>
      <c r="G39" s="10">
        <v>0</v>
      </c>
      <c r="H39" s="5">
        <v>0</v>
      </c>
      <c r="I39" s="10">
        <f>1800/30*28</f>
        <v>1680</v>
      </c>
      <c r="J39" s="10">
        <f>1800/30*28</f>
        <v>1680</v>
      </c>
      <c r="K39" s="10">
        <f>375/30*28</f>
        <v>350</v>
      </c>
      <c r="L39" s="10">
        <f>250/30*28</f>
        <v>233.33333333333334</v>
      </c>
      <c r="M39" s="10">
        <v>0</v>
      </c>
      <c r="N39" s="5">
        <f t="shared" ref="N39:N42" si="4">SUM(F39:M39)</f>
        <v>9820.5333333333347</v>
      </c>
      <c r="O39" s="30" t="s">
        <v>75</v>
      </c>
    </row>
    <row r="40" spans="2:15" ht="24.75" customHeight="1" x14ac:dyDescent="0.25">
      <c r="B40" s="3">
        <v>34</v>
      </c>
      <c r="C40" s="2" t="s">
        <v>72</v>
      </c>
      <c r="D40" s="2" t="s">
        <v>18</v>
      </c>
      <c r="E40" s="4" t="s">
        <v>12</v>
      </c>
      <c r="F40" s="5">
        <f>3295/30*28</f>
        <v>3075.333333333333</v>
      </c>
      <c r="G40" s="5">
        <v>0</v>
      </c>
      <c r="H40" s="5">
        <v>0</v>
      </c>
      <c r="I40" s="5">
        <f>1000/30*28</f>
        <v>933.33333333333337</v>
      </c>
      <c r="J40" s="5">
        <f>3000/30*28</f>
        <v>2800</v>
      </c>
      <c r="K40" s="5">
        <v>0</v>
      </c>
      <c r="L40" s="5">
        <f>250/30*28</f>
        <v>233.33333333333334</v>
      </c>
      <c r="M40" s="5">
        <v>0</v>
      </c>
      <c r="N40" s="5">
        <v>7041.99</v>
      </c>
      <c r="O40" s="30" t="s">
        <v>75</v>
      </c>
    </row>
    <row r="41" spans="2:15" ht="24.75" customHeight="1" x14ac:dyDescent="0.25">
      <c r="B41" s="3">
        <v>35</v>
      </c>
      <c r="C41" s="2" t="s">
        <v>73</v>
      </c>
      <c r="D41" s="3" t="s">
        <v>14</v>
      </c>
      <c r="E41" s="4" t="s">
        <v>12</v>
      </c>
      <c r="F41" s="5">
        <f>10949/30*26</f>
        <v>9489.1333333333332</v>
      </c>
      <c r="G41" s="5">
        <v>0</v>
      </c>
      <c r="H41" s="5">
        <v>0</v>
      </c>
      <c r="I41" s="5">
        <f>5400/30*26</f>
        <v>4680</v>
      </c>
      <c r="J41" s="5">
        <f>4900/30*26</f>
        <v>4246.666666666667</v>
      </c>
      <c r="K41" s="5">
        <f>375/30*26</f>
        <v>325</v>
      </c>
      <c r="L41" s="5">
        <f>250/30*26</f>
        <v>216.66666666666669</v>
      </c>
      <c r="M41" s="5">
        <v>0</v>
      </c>
      <c r="N41" s="5">
        <f t="shared" si="4"/>
        <v>18957.466666666667</v>
      </c>
      <c r="O41" s="30" t="s">
        <v>76</v>
      </c>
    </row>
    <row r="42" spans="2:15" ht="24.75" customHeight="1" x14ac:dyDescent="0.25">
      <c r="B42" s="3">
        <v>36</v>
      </c>
      <c r="C42" s="2" t="s">
        <v>74</v>
      </c>
      <c r="D42" s="3" t="s">
        <v>14</v>
      </c>
      <c r="E42" s="4" t="s">
        <v>12</v>
      </c>
      <c r="F42" s="5">
        <f>10949/30*21</f>
        <v>7664.2999999999993</v>
      </c>
      <c r="G42" s="5">
        <v>0</v>
      </c>
      <c r="H42" s="5">
        <v>0</v>
      </c>
      <c r="I42" s="5">
        <f>5400/30*21</f>
        <v>3780</v>
      </c>
      <c r="J42" s="5">
        <f>4900/30*21</f>
        <v>3430</v>
      </c>
      <c r="K42" s="5">
        <f>375/30*21</f>
        <v>262.5</v>
      </c>
      <c r="L42" s="5">
        <f>250/30*21</f>
        <v>175</v>
      </c>
      <c r="M42" s="5">
        <v>0</v>
      </c>
      <c r="N42" s="5">
        <f t="shared" si="4"/>
        <v>15311.8</v>
      </c>
      <c r="O42" s="30" t="s">
        <v>77</v>
      </c>
    </row>
    <row r="43" spans="2:15" x14ac:dyDescent="0.25">
      <c r="B43" s="1"/>
    </row>
    <row r="44" spans="2:15" x14ac:dyDescent="0.25">
      <c r="C44" s="14" t="s">
        <v>43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6"/>
    </row>
    <row r="45" spans="2:15" x14ac:dyDescent="0.25">
      <c r="C45" s="17" t="s">
        <v>44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8"/>
    </row>
    <row r="46" spans="2:15" x14ac:dyDescent="0.25">
      <c r="C46" s="17" t="s">
        <v>45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9"/>
    </row>
    <row r="47" spans="2:15" x14ac:dyDescent="0.25">
      <c r="C47" s="20" t="s">
        <v>46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2"/>
    </row>
    <row r="49" spans="14:14" x14ac:dyDescent="0.25">
      <c r="N49" s="11"/>
    </row>
    <row r="50" spans="14:14" x14ac:dyDescent="0.25">
      <c r="N50" s="11"/>
    </row>
  </sheetData>
  <mergeCells count="4">
    <mergeCell ref="C1:N2"/>
    <mergeCell ref="C3:D3"/>
    <mergeCell ref="F3:N3"/>
    <mergeCell ref="F4:N4"/>
  </mergeCells>
  <pageMargins left="0.19685039370078741" right="0.39370078740157483" top="0.39370078740157483" bottom="0.39370078740157483" header="0.31496062992125984" footer="0.31496062992125984"/>
  <pageSetup paperSize="14" scale="73" fitToHeight="0" orientation="landscape" r:id="rId1"/>
  <rowBreaks count="2" manualBreakCount="2">
    <brk id="16" min="1" max="14" man="1"/>
    <brk id="30" min="1" max="14" man="1"/>
  </rowBreaks>
  <ignoredErrors>
    <ignoredError sqref="N27:N28" formula="1"/>
    <ignoredError sqref="E26:E38 E6:E24 E39:E4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Mendez</dc:creator>
  <cp:lastModifiedBy>Pablo  Perez</cp:lastModifiedBy>
  <cp:lastPrinted>2024-06-06T15:24:53Z</cp:lastPrinted>
  <dcterms:created xsi:type="dcterms:W3CDTF">2016-10-24T23:08:57Z</dcterms:created>
  <dcterms:modified xsi:type="dcterms:W3CDTF">2024-07-10T17:23:47Z</dcterms:modified>
</cp:coreProperties>
</file>