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7 Julio\011\Nomina\"/>
    </mc:Choice>
  </mc:AlternateContent>
  <xr:revisionPtr revIDLastSave="0" documentId="13_ncr:1_{F2A73C0A-8F70-43EC-AE99-D40D3AF7D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4" r:id="rId1"/>
  </sheets>
  <definedNames>
    <definedName name="_xlnm.Print_Area" localSheetId="0">MAYO!$B$1:$O$52</definedName>
    <definedName name="_xlnm.Print_Titles" localSheetId="0">MAYO!$1:$5</definedName>
  </definedNames>
  <calcPr calcId="181029"/>
</workbook>
</file>

<file path=xl/calcChain.xml><?xml version="1.0" encoding="utf-8"?>
<calcChain xmlns="http://schemas.openxmlformats.org/spreadsheetml/2006/main">
  <c r="L46" i="4" l="1"/>
  <c r="K46" i="4"/>
  <c r="J46" i="4"/>
  <c r="I46" i="4"/>
  <c r="F46" i="4"/>
  <c r="L45" i="4"/>
  <c r="K45" i="4"/>
  <c r="N45" i="4" s="1"/>
  <c r="J45" i="4"/>
  <c r="I45" i="4"/>
  <c r="F45" i="4"/>
  <c r="L44" i="4"/>
  <c r="K44" i="4"/>
  <c r="J44" i="4"/>
  <c r="I44" i="4"/>
  <c r="F44" i="4"/>
  <c r="L43" i="4"/>
  <c r="K43" i="4"/>
  <c r="J43" i="4"/>
  <c r="I43" i="4"/>
  <c r="F43" i="4"/>
  <c r="L42" i="4"/>
  <c r="K42" i="4"/>
  <c r="J42" i="4"/>
  <c r="I42" i="4"/>
  <c r="F42" i="4"/>
  <c r="F41" i="4"/>
  <c r="I41" i="4"/>
  <c r="J41" i="4"/>
  <c r="K41" i="4"/>
  <c r="L41" i="4"/>
  <c r="N39" i="4"/>
  <c r="L40" i="4"/>
  <c r="K40" i="4"/>
  <c r="J40" i="4"/>
  <c r="I40" i="4"/>
  <c r="F40" i="4"/>
  <c r="F39" i="4"/>
  <c r="I39" i="4"/>
  <c r="J39" i="4"/>
  <c r="L39" i="4"/>
  <c r="L38" i="4"/>
  <c r="K38" i="4"/>
  <c r="J38" i="4"/>
  <c r="I38" i="4"/>
  <c r="F38" i="4"/>
  <c r="L24" i="4"/>
  <c r="J24" i="4"/>
  <c r="I24" i="4"/>
  <c r="F24" i="4"/>
  <c r="N6" i="4"/>
  <c r="M7" i="4"/>
  <c r="L7" i="4"/>
  <c r="J7" i="4"/>
  <c r="I7" i="4"/>
  <c r="G7" i="4"/>
  <c r="F7" i="4"/>
  <c r="N37" i="4"/>
  <c r="L10" i="4"/>
  <c r="N10" i="4" s="1"/>
  <c r="N17" i="4"/>
  <c r="L36" i="4"/>
  <c r="F36" i="4"/>
  <c r="N19" i="4"/>
  <c r="N29" i="4"/>
  <c r="L33" i="4"/>
  <c r="F33" i="4"/>
  <c r="N34" i="4"/>
  <c r="N18" i="4"/>
  <c r="N32" i="4"/>
  <c r="N31" i="4"/>
  <c r="N27" i="4"/>
  <c r="N25" i="4"/>
  <c r="N23" i="4"/>
  <c r="N22" i="4"/>
  <c r="N20" i="4"/>
  <c r="N16" i="4"/>
  <c r="N15" i="4"/>
  <c r="N14" i="4"/>
  <c r="N13" i="4"/>
  <c r="N12" i="4"/>
  <c r="N11" i="4"/>
  <c r="N9" i="4"/>
  <c r="N38" i="4" l="1"/>
  <c r="N41" i="4"/>
  <c r="N40" i="4"/>
  <c r="N24" i="4"/>
  <c r="N36" i="4"/>
  <c r="N7" i="4"/>
  <c r="N28" i="4"/>
  <c r="N8" i="4"/>
  <c r="N26" i="4"/>
  <c r="N35" i="4"/>
  <c r="N30" i="4"/>
  <c r="N33" i="4"/>
  <c r="N21" i="4"/>
</calcChain>
</file>

<file path=xl/sharedStrings.xml><?xml version="1.0" encoding="utf-8"?>
<sst xmlns="http://schemas.openxmlformats.org/spreadsheetml/2006/main" count="148" uniqueCount="81">
  <si>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</si>
  <si>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</si>
  <si>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</si>
  <si>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</si>
  <si>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</si>
  <si>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</si>
  <si>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</si>
  <si>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</si>
  <si>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</si>
  <si>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</si>
  <si>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</si>
  <si>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</si>
  <si>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</si>
  <si>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</si>
  <si>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</si>
  <si>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</si>
  <si>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</si>
  <si>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</si>
  <si>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</si>
  <si>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</si>
  <si>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</si>
  <si>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</si>
  <si>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</si>
  <si>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</si>
  <si>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</si>
  <si>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</si>
  <si>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</si>
  <si>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</si>
  <si>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</si>
  <si>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</si>
  <si>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</si>
  <si>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</si>
  <si>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</si>
  <si>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</si>
  <si>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</si>
  <si>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</si>
  <si>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</si>
  <si>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</si>
  <si>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</si>
  <si>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</si>
  <si>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>Jenniffer Garcia Mencos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</si>
  <si>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</si>
  <si>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</si>
  <si>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</si>
  <si>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</si>
  <si>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</si>
  <si>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</si>
  <si>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</si>
  <si>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</si>
  <si>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</si>
  <si>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</si>
  <si>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</si>
  <si>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</si>
  <si>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</si>
  <si>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</si>
  <si>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</si>
  <si>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</si>
  <si>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</si>
  <si>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</si>
  <si>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</si>
  <si>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</si>
  <si>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</si>
  <si>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</si>
  <si>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</si>
  <si>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</si>
  <si>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Wuillian Oswaldo Capriel Coloch</t>
  </si>
  <si>
    <t>Subsecretario Administrativo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</si>
  <si>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</si>
  <si>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</si>
  <si>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</si>
  <si>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</si>
  <si>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</si>
  <si>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Jose Ramiro Martínez Villatoro</t>
  </si>
  <si>
    <t>Liza Gabriela Alvarado Burgos</t>
  </si>
  <si>
    <t xml:space="preserve">Felix Antonio Galvez Ligorría </t>
  </si>
  <si>
    <t>Claudia Domitila Díaz Archila</t>
  </si>
  <si>
    <t xml:space="preserve">Columba Sagastume Paiz </t>
  </si>
  <si>
    <t>Nota: nombramiento a partir del 2 de julio de 2024.</t>
  </si>
  <si>
    <t>Nota: nombramiento a partir del 5 de julio de 2024.</t>
  </si>
  <si>
    <t>Sonia Floridalma Barrera Aquino</t>
  </si>
  <si>
    <t>NÓMINA DEL MES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</si>
</sst>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4"/>
  <sheetViews>
    <sheetView showGridLines="0" tabSelected="1" view="pageBreakPreview" zoomScaleNormal="130" zoomScaleSheetLayoutView="100" workbookViewId="0">
      <pane ySplit="5" topLeftCell="A39" activePane="bottomLeft" state="frozen"/>
      <selection pane="bottomLeft" activeCell="F4" sqref="F4:N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7" t="s">
        <v>29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9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C3" s="28"/>
      <c r="D3" s="28"/>
      <c r="F3" s="29" t="s">
        <v>80</v>
      </c>
      <c r="G3" s="29"/>
      <c r="H3" s="29"/>
      <c r="I3" s="29"/>
      <c r="J3" s="29"/>
      <c r="K3" s="29"/>
      <c r="L3" s="29"/>
      <c r="M3" s="29"/>
      <c r="N3" s="29"/>
    </row>
    <row r="4" spans="1:14" x14ac:dyDescent="0.25">
      <c r="F4" s="30" t="s">
        <v>9</v>
      </c>
      <c r="G4" s="30"/>
      <c r="H4" s="30"/>
      <c r="I4" s="30"/>
      <c r="J4" s="30"/>
      <c r="K4" s="30"/>
      <c r="L4" s="30"/>
      <c r="M4" s="30"/>
      <c r="N4" s="30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38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30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54</v>
      </c>
      <c r="D6" s="2" t="s">
        <v>50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33" customHeight="1" x14ac:dyDescent="0.25">
      <c r="A7" s="6"/>
      <c r="B7" s="3">
        <v>2</v>
      </c>
      <c r="C7" s="2" t="s">
        <v>65</v>
      </c>
      <c r="D7" s="2" t="s">
        <v>66</v>
      </c>
      <c r="E7" s="4" t="s">
        <v>12</v>
      </c>
      <c r="F7" s="9">
        <f>12773</f>
        <v>12773</v>
      </c>
      <c r="G7" s="10">
        <f>12000</f>
        <v>12000</v>
      </c>
      <c r="H7" s="5">
        <v>0</v>
      </c>
      <c r="I7" s="10">
        <f>5500</f>
        <v>5500</v>
      </c>
      <c r="J7" s="10">
        <f>5000</f>
        <v>5000</v>
      </c>
      <c r="K7" s="10">
        <v>0</v>
      </c>
      <c r="L7" s="10">
        <f>250</f>
        <v>250</v>
      </c>
      <c r="M7" s="10">
        <f>6000</f>
        <v>6000</v>
      </c>
      <c r="N7" s="5">
        <f>SUM(F7:M7)</f>
        <v>41523</v>
      </c>
    </row>
    <row r="8" spans="1:14" ht="26.25" customHeight="1" x14ac:dyDescent="0.25">
      <c r="A8" s="6"/>
      <c r="B8" s="3">
        <v>3</v>
      </c>
      <c r="C8" s="2" t="s">
        <v>55</v>
      </c>
      <c r="D8" s="2" t="s">
        <v>60</v>
      </c>
      <c r="E8" s="4" t="s">
        <v>12</v>
      </c>
      <c r="F8" s="9">
        <v>12773</v>
      </c>
      <c r="G8" s="10">
        <v>12000</v>
      </c>
      <c r="H8" s="5">
        <v>0</v>
      </c>
      <c r="I8" s="10">
        <v>5500</v>
      </c>
      <c r="J8" s="10">
        <v>5000</v>
      </c>
      <c r="K8" s="10">
        <v>375</v>
      </c>
      <c r="L8" s="10">
        <v>250</v>
      </c>
      <c r="M8" s="10">
        <v>6000</v>
      </c>
      <c r="N8" s="5">
        <f>SUM(F8:M8)</f>
        <v>41898</v>
      </c>
    </row>
    <row r="9" spans="1:14" ht="26.25" customHeight="1" x14ac:dyDescent="0.25">
      <c r="A9" s="6"/>
      <c r="B9" s="3">
        <v>4</v>
      </c>
      <c r="C9" s="2" t="s">
        <v>35</v>
      </c>
      <c r="D9" s="2" t="s">
        <v>13</v>
      </c>
      <c r="E9" s="4" t="s">
        <v>12</v>
      </c>
      <c r="F9" s="5">
        <v>3525</v>
      </c>
      <c r="G9" s="5">
        <v>0</v>
      </c>
      <c r="H9" s="5">
        <v>0</v>
      </c>
      <c r="I9" s="5">
        <v>3000</v>
      </c>
      <c r="J9" s="5">
        <v>3000</v>
      </c>
      <c r="K9" s="5">
        <v>0</v>
      </c>
      <c r="L9" s="5">
        <v>250</v>
      </c>
      <c r="M9" s="5">
        <v>0</v>
      </c>
      <c r="N9" s="5">
        <f t="shared" ref="N9:N33" si="0">SUM(F9:M9)</f>
        <v>9775</v>
      </c>
    </row>
    <row r="10" spans="1:14" ht="26.25" customHeight="1" x14ac:dyDescent="0.25">
      <c r="A10" s="6"/>
      <c r="B10" s="3">
        <v>5</v>
      </c>
      <c r="C10" s="23" t="s">
        <v>56</v>
      </c>
      <c r="D10" s="2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375</v>
      </c>
      <c r="L10" s="5">
        <f>250</f>
        <v>250</v>
      </c>
      <c r="M10" s="5">
        <v>0</v>
      </c>
      <c r="N10" s="5">
        <f>SUM(F10:M10)</f>
        <v>21874</v>
      </c>
    </row>
    <row r="11" spans="1:14" ht="24.75" customHeight="1" x14ac:dyDescent="0.25">
      <c r="B11" s="3">
        <v>6</v>
      </c>
      <c r="C11" s="2" t="s">
        <v>15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0</v>
      </c>
      <c r="L11" s="5">
        <v>250</v>
      </c>
      <c r="M11" s="5">
        <v>0</v>
      </c>
      <c r="N11" s="5">
        <f t="shared" si="0"/>
        <v>21499</v>
      </c>
    </row>
    <row r="12" spans="1:14" ht="25.5" customHeight="1" x14ac:dyDescent="0.25">
      <c r="B12" s="3">
        <v>7</v>
      </c>
      <c r="C12" s="2" t="s">
        <v>31</v>
      </c>
      <c r="D12" s="3" t="s">
        <v>14</v>
      </c>
      <c r="E12" s="4" t="s">
        <v>12</v>
      </c>
      <c r="F12" s="5">
        <v>10949</v>
      </c>
      <c r="G12" s="5">
        <v>0</v>
      </c>
      <c r="H12" s="5">
        <v>0</v>
      </c>
      <c r="I12" s="5">
        <v>5400</v>
      </c>
      <c r="J12" s="5">
        <v>4900</v>
      </c>
      <c r="K12" s="5">
        <v>375</v>
      </c>
      <c r="L12" s="5">
        <v>250</v>
      </c>
      <c r="M12" s="5">
        <v>0</v>
      </c>
      <c r="N12" s="5">
        <f t="shared" si="0"/>
        <v>21874</v>
      </c>
    </row>
    <row r="13" spans="1:14" ht="32.25" customHeight="1" x14ac:dyDescent="0.25">
      <c r="B13" s="3">
        <v>8</v>
      </c>
      <c r="C13" s="2" t="s">
        <v>16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4500</v>
      </c>
      <c r="J13" s="5">
        <v>4500</v>
      </c>
      <c r="K13" s="5">
        <v>0</v>
      </c>
      <c r="L13" s="5">
        <v>250</v>
      </c>
      <c r="M13" s="5">
        <v>0</v>
      </c>
      <c r="N13" s="5">
        <f t="shared" si="0"/>
        <v>18831</v>
      </c>
    </row>
    <row r="14" spans="1:14" ht="26.25" customHeight="1" x14ac:dyDescent="0.25">
      <c r="B14" s="3">
        <v>9</v>
      </c>
      <c r="C14" s="2" t="s">
        <v>32</v>
      </c>
      <c r="D14" s="3" t="s">
        <v>17</v>
      </c>
      <c r="E14" s="4" t="s">
        <v>12</v>
      </c>
      <c r="F14" s="5">
        <v>9581</v>
      </c>
      <c r="G14" s="5">
        <v>0</v>
      </c>
      <c r="H14" s="5">
        <v>0</v>
      </c>
      <c r="I14" s="5">
        <v>5000</v>
      </c>
      <c r="J14" s="5">
        <v>4700</v>
      </c>
      <c r="K14" s="5">
        <v>0</v>
      </c>
      <c r="L14" s="5">
        <v>250</v>
      </c>
      <c r="M14" s="5">
        <v>0</v>
      </c>
      <c r="N14" s="5">
        <f t="shared" si="0"/>
        <v>19531</v>
      </c>
    </row>
    <row r="15" spans="1:14" ht="27" customHeight="1" x14ac:dyDescent="0.25">
      <c r="B15" s="3">
        <v>10</v>
      </c>
      <c r="C15" s="2" t="s">
        <v>26</v>
      </c>
      <c r="D15" s="3" t="s">
        <v>18</v>
      </c>
      <c r="E15" s="4" t="s">
        <v>12</v>
      </c>
      <c r="F15" s="5">
        <v>3295</v>
      </c>
      <c r="G15" s="5">
        <v>0</v>
      </c>
      <c r="H15" s="5">
        <v>0</v>
      </c>
      <c r="I15" s="5">
        <v>2000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7545</v>
      </c>
    </row>
    <row r="16" spans="1:14" ht="30.75" customHeight="1" x14ac:dyDescent="0.25">
      <c r="B16" s="3">
        <v>11</v>
      </c>
      <c r="C16" s="2" t="s">
        <v>19</v>
      </c>
      <c r="D16" s="2" t="s">
        <v>20</v>
      </c>
      <c r="E16" s="4" t="s">
        <v>12</v>
      </c>
      <c r="F16" s="5">
        <v>2441</v>
      </c>
      <c r="G16" s="5">
        <v>0</v>
      </c>
      <c r="H16" s="5">
        <v>50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6141</v>
      </c>
    </row>
    <row r="17" spans="1:15" ht="30.75" customHeight="1" x14ac:dyDescent="0.25">
      <c r="B17" s="3">
        <v>12</v>
      </c>
      <c r="C17" s="2" t="s">
        <v>53</v>
      </c>
      <c r="D17" s="2" t="s">
        <v>20</v>
      </c>
      <c r="E17" s="4" t="s">
        <v>12</v>
      </c>
      <c r="F17" s="5">
        <v>2441</v>
      </c>
      <c r="G17" s="5">
        <v>0</v>
      </c>
      <c r="H17" s="5">
        <v>0</v>
      </c>
      <c r="I17" s="5">
        <v>1400</v>
      </c>
      <c r="J17" s="5">
        <v>2500</v>
      </c>
      <c r="K17" s="5">
        <v>0</v>
      </c>
      <c r="L17" s="5">
        <v>250</v>
      </c>
      <c r="M17" s="5">
        <v>0</v>
      </c>
      <c r="N17" s="5">
        <f t="shared" si="0"/>
        <v>6591</v>
      </c>
    </row>
    <row r="18" spans="1:15" ht="30.75" customHeight="1" x14ac:dyDescent="0.25">
      <c r="B18" s="3">
        <v>13</v>
      </c>
      <c r="C18" s="2" t="s">
        <v>48</v>
      </c>
      <c r="D18" s="2" t="s">
        <v>47</v>
      </c>
      <c r="E18" s="4" t="s">
        <v>12</v>
      </c>
      <c r="F18" s="5">
        <v>3295</v>
      </c>
      <c r="G18" s="5">
        <v>0</v>
      </c>
      <c r="H18" s="5">
        <v>0</v>
      </c>
      <c r="I18" s="5">
        <v>1500</v>
      </c>
      <c r="J18" s="5">
        <v>2500</v>
      </c>
      <c r="K18" s="5">
        <v>0</v>
      </c>
      <c r="L18" s="5">
        <v>250</v>
      </c>
      <c r="M18" s="5">
        <v>0</v>
      </c>
      <c r="N18" s="5">
        <f>SUM(F18:M18)</f>
        <v>7545</v>
      </c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29.25" customHeight="1" x14ac:dyDescent="0.25">
      <c r="B20" s="3">
        <v>15</v>
      </c>
      <c r="C20" s="2" t="s">
        <v>33</v>
      </c>
      <c r="D20" s="2" t="s">
        <v>18</v>
      </c>
      <c r="E20" s="4" t="s">
        <v>12</v>
      </c>
      <c r="F20" s="5">
        <v>3295</v>
      </c>
      <c r="G20" s="5">
        <v>0</v>
      </c>
      <c r="H20" s="5">
        <v>0</v>
      </c>
      <c r="I20" s="5">
        <v>3000</v>
      </c>
      <c r="J20" s="5">
        <v>3000</v>
      </c>
      <c r="K20" s="5">
        <v>0</v>
      </c>
      <c r="L20" s="5">
        <v>250</v>
      </c>
      <c r="M20" s="5">
        <v>0</v>
      </c>
      <c r="N20" s="5">
        <f t="shared" si="0"/>
        <v>9545</v>
      </c>
    </row>
    <row r="21" spans="1:15" ht="38.25" customHeight="1" x14ac:dyDescent="0.25">
      <c r="B21" s="3">
        <v>16</v>
      </c>
      <c r="C21" s="2" t="s">
        <v>61</v>
      </c>
      <c r="D21" s="3" t="s">
        <v>14</v>
      </c>
      <c r="E21" s="4" t="s">
        <v>12</v>
      </c>
      <c r="F21" s="5">
        <v>10949</v>
      </c>
      <c r="G21" s="5">
        <v>0</v>
      </c>
      <c r="H21" s="5">
        <v>0</v>
      </c>
      <c r="I21" s="5">
        <v>5400</v>
      </c>
      <c r="J21" s="5">
        <v>4900</v>
      </c>
      <c r="K21" s="5">
        <v>0</v>
      </c>
      <c r="L21" s="5">
        <v>250</v>
      </c>
      <c r="M21" s="5">
        <v>0</v>
      </c>
      <c r="N21" s="5">
        <f t="shared" si="0"/>
        <v>21499</v>
      </c>
    </row>
    <row r="22" spans="1:15" ht="30" customHeight="1" x14ac:dyDescent="0.25">
      <c r="B22" s="3">
        <v>17</v>
      </c>
      <c r="C22" s="2" t="s">
        <v>25</v>
      </c>
      <c r="D22" s="3" t="s">
        <v>22</v>
      </c>
      <c r="E22" s="4" t="s">
        <v>12</v>
      </c>
      <c r="F22" s="5">
        <v>10261</v>
      </c>
      <c r="G22" s="5">
        <v>0</v>
      </c>
      <c r="H22" s="5">
        <v>0</v>
      </c>
      <c r="I22" s="5">
        <v>5300</v>
      </c>
      <c r="J22" s="5">
        <v>4800</v>
      </c>
      <c r="K22" s="5">
        <v>0</v>
      </c>
      <c r="L22" s="5">
        <v>250</v>
      </c>
      <c r="M22" s="5">
        <v>0</v>
      </c>
      <c r="N22" s="5">
        <f t="shared" si="0"/>
        <v>20611</v>
      </c>
    </row>
    <row r="23" spans="1:15" ht="30" customHeight="1" x14ac:dyDescent="0.25">
      <c r="B23" s="3">
        <v>18</v>
      </c>
      <c r="C23" s="2" t="s">
        <v>58</v>
      </c>
      <c r="D23" s="2" t="s">
        <v>39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2000</v>
      </c>
      <c r="K23" s="5">
        <v>375</v>
      </c>
      <c r="L23" s="5">
        <v>250</v>
      </c>
      <c r="M23" s="5">
        <v>0</v>
      </c>
      <c r="N23" s="5">
        <f t="shared" si="0"/>
        <v>12384</v>
      </c>
    </row>
    <row r="24" spans="1:15" ht="30" customHeight="1" x14ac:dyDescent="0.25">
      <c r="B24" s="3">
        <v>19</v>
      </c>
      <c r="C24" s="23" t="s">
        <v>67</v>
      </c>
      <c r="D24" s="23" t="s">
        <v>46</v>
      </c>
      <c r="E24" s="24" t="s">
        <v>12</v>
      </c>
      <c r="F24" s="25">
        <f>5835</f>
        <v>5835</v>
      </c>
      <c r="G24" s="25">
        <v>0</v>
      </c>
      <c r="H24" s="25">
        <v>0</v>
      </c>
      <c r="I24" s="25">
        <f>2000</f>
        <v>2000</v>
      </c>
      <c r="J24" s="25">
        <f>2000</f>
        <v>2000</v>
      </c>
      <c r="K24" s="25">
        <v>0</v>
      </c>
      <c r="L24" s="25">
        <f>250</f>
        <v>250</v>
      </c>
      <c r="M24" s="25">
        <v>0</v>
      </c>
      <c r="N24" s="25">
        <f>SUM(F24:M24)</f>
        <v>10085</v>
      </c>
      <c r="O24" s="26"/>
    </row>
    <row r="25" spans="1:15" ht="30" customHeight="1" x14ac:dyDescent="0.25">
      <c r="B25" s="3">
        <v>20</v>
      </c>
      <c r="C25" s="2" t="s">
        <v>34</v>
      </c>
      <c r="D25" s="2" t="s">
        <v>23</v>
      </c>
      <c r="E25" s="4" t="s">
        <v>12</v>
      </c>
      <c r="F25" s="5">
        <v>3757</v>
      </c>
      <c r="G25" s="5">
        <v>0</v>
      </c>
      <c r="H25" s="5">
        <v>0</v>
      </c>
      <c r="I25" s="5">
        <v>1700</v>
      </c>
      <c r="J25" s="5">
        <v>2800</v>
      </c>
      <c r="K25" s="5">
        <v>0</v>
      </c>
      <c r="L25" s="5">
        <v>250</v>
      </c>
      <c r="M25" s="5">
        <v>0</v>
      </c>
      <c r="N25" s="5">
        <f t="shared" si="0"/>
        <v>8507</v>
      </c>
    </row>
    <row r="26" spans="1:15" ht="34.5" customHeight="1" x14ac:dyDescent="0.25">
      <c r="A26" s="6"/>
      <c r="B26" s="3">
        <v>21</v>
      </c>
      <c r="C26" s="2" t="s">
        <v>36</v>
      </c>
      <c r="D26" s="2" t="s">
        <v>28</v>
      </c>
      <c r="E26" s="4" t="s">
        <v>12</v>
      </c>
      <c r="F26" s="5">
        <v>6759</v>
      </c>
      <c r="G26" s="5">
        <v>0</v>
      </c>
      <c r="H26" s="5">
        <v>0</v>
      </c>
      <c r="I26" s="5">
        <v>3000</v>
      </c>
      <c r="J26" s="5">
        <v>3000</v>
      </c>
      <c r="K26" s="5">
        <v>375</v>
      </c>
      <c r="L26" s="5">
        <v>250</v>
      </c>
      <c r="M26" s="5">
        <v>0</v>
      </c>
      <c r="N26" s="5">
        <f t="shared" ref="N26" si="1">SUM(F26:M26)</f>
        <v>13384</v>
      </c>
    </row>
    <row r="27" spans="1:15" ht="24.75" customHeight="1" x14ac:dyDescent="0.25">
      <c r="B27" s="3">
        <v>22</v>
      </c>
      <c r="C27" s="2" t="s">
        <v>37</v>
      </c>
      <c r="D27" s="3" t="s">
        <v>18</v>
      </c>
      <c r="E27" s="4" t="s">
        <v>12</v>
      </c>
      <c r="F27" s="5">
        <v>3295</v>
      </c>
      <c r="G27" s="5">
        <v>0</v>
      </c>
      <c r="H27" s="5">
        <v>0</v>
      </c>
      <c r="I27" s="5">
        <v>2000</v>
      </c>
      <c r="J27" s="5">
        <v>2000</v>
      </c>
      <c r="K27" s="5">
        <v>0</v>
      </c>
      <c r="L27" s="5">
        <v>250</v>
      </c>
      <c r="M27" s="5">
        <v>0</v>
      </c>
      <c r="N27" s="5">
        <f t="shared" si="0"/>
        <v>7545</v>
      </c>
    </row>
    <row r="28" spans="1:15" ht="24.75" customHeight="1" x14ac:dyDescent="0.25">
      <c r="B28" s="3">
        <v>23</v>
      </c>
      <c r="C28" s="2" t="s">
        <v>57</v>
      </c>
      <c r="D28" s="2" t="s">
        <v>62</v>
      </c>
      <c r="E28" s="4" t="s">
        <v>12</v>
      </c>
      <c r="F28" s="9">
        <v>12773</v>
      </c>
      <c r="G28" s="10">
        <v>12000</v>
      </c>
      <c r="H28" s="5">
        <v>0</v>
      </c>
      <c r="I28" s="10">
        <v>5500</v>
      </c>
      <c r="J28" s="10">
        <v>5000</v>
      </c>
      <c r="K28" s="10">
        <v>0</v>
      </c>
      <c r="L28" s="10">
        <v>250</v>
      </c>
      <c r="M28" s="10">
        <v>6000</v>
      </c>
      <c r="N28" s="5">
        <f>SUM(F28:M28)</f>
        <v>41523</v>
      </c>
    </row>
    <row r="29" spans="1:15" ht="24.75" customHeight="1" x14ac:dyDescent="0.25">
      <c r="B29" s="3">
        <v>24</v>
      </c>
      <c r="C29" s="2" t="s">
        <v>51</v>
      </c>
      <c r="D29" s="2" t="s">
        <v>13</v>
      </c>
      <c r="E29" s="4" t="s">
        <v>12</v>
      </c>
      <c r="F29" s="9">
        <v>3525</v>
      </c>
      <c r="G29" s="10">
        <v>0</v>
      </c>
      <c r="H29" s="5">
        <v>0</v>
      </c>
      <c r="I29" s="10">
        <v>3000</v>
      </c>
      <c r="J29" s="10">
        <v>3000</v>
      </c>
      <c r="K29" s="10">
        <v>0</v>
      </c>
      <c r="L29" s="10">
        <v>250</v>
      </c>
      <c r="M29" s="10">
        <v>0</v>
      </c>
      <c r="N29" s="5">
        <f>SUM(F29:M29)</f>
        <v>9775</v>
      </c>
    </row>
    <row r="30" spans="1:15" ht="30.75" customHeight="1" x14ac:dyDescent="0.25">
      <c r="B30" s="3">
        <v>25</v>
      </c>
      <c r="C30" s="2" t="s">
        <v>27</v>
      </c>
      <c r="D30" s="3" t="s">
        <v>13</v>
      </c>
      <c r="E30" s="4" t="s">
        <v>12</v>
      </c>
      <c r="F30" s="5">
        <v>3525</v>
      </c>
      <c r="G30" s="5">
        <v>0</v>
      </c>
      <c r="H30" s="5">
        <v>0</v>
      </c>
      <c r="I30" s="5">
        <v>2000</v>
      </c>
      <c r="J30" s="5">
        <v>2000</v>
      </c>
      <c r="K30" s="5">
        <v>0</v>
      </c>
      <c r="L30" s="5">
        <v>250</v>
      </c>
      <c r="M30" s="5">
        <v>0</v>
      </c>
      <c r="N30" s="5">
        <f t="shared" si="0"/>
        <v>7775</v>
      </c>
    </row>
    <row r="31" spans="1:15" ht="27.75" customHeight="1" x14ac:dyDescent="0.25">
      <c r="B31" s="3">
        <v>26</v>
      </c>
      <c r="C31" s="2" t="s">
        <v>24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v>250</v>
      </c>
      <c r="M31" s="5">
        <v>0</v>
      </c>
      <c r="N31" s="5">
        <f t="shared" si="0"/>
        <v>9775</v>
      </c>
    </row>
    <row r="32" spans="1:15" ht="21.75" customHeight="1" x14ac:dyDescent="0.25">
      <c r="B32" s="3">
        <v>27</v>
      </c>
      <c r="C32" s="12" t="s">
        <v>40</v>
      </c>
      <c r="D32" s="3" t="s">
        <v>14</v>
      </c>
      <c r="E32" s="4" t="s">
        <v>12</v>
      </c>
      <c r="F32" s="5">
        <v>10949</v>
      </c>
      <c r="G32" s="5">
        <v>0</v>
      </c>
      <c r="H32" s="5">
        <v>0</v>
      </c>
      <c r="I32" s="5">
        <v>5400</v>
      </c>
      <c r="J32" s="5">
        <v>4900</v>
      </c>
      <c r="K32" s="5">
        <v>375</v>
      </c>
      <c r="L32" s="5">
        <v>250</v>
      </c>
      <c r="M32" s="5">
        <v>0</v>
      </c>
      <c r="N32" s="5">
        <f t="shared" si="0"/>
        <v>21874</v>
      </c>
    </row>
    <row r="33" spans="2:15" ht="27" customHeight="1" x14ac:dyDescent="0.25">
      <c r="B33" s="3">
        <v>28</v>
      </c>
      <c r="C33" s="12" t="s">
        <v>41</v>
      </c>
      <c r="D33" s="3" t="s">
        <v>13</v>
      </c>
      <c r="E33" s="4" t="s">
        <v>12</v>
      </c>
      <c r="F33" s="5">
        <f>3525/31*31</f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f>250/31*31</f>
        <v>250</v>
      </c>
      <c r="M33" s="5">
        <v>0</v>
      </c>
      <c r="N33" s="5">
        <f t="shared" si="0"/>
        <v>9775</v>
      </c>
    </row>
    <row r="34" spans="2:15" ht="27" customHeight="1" x14ac:dyDescent="0.25">
      <c r="B34" s="3">
        <v>29</v>
      </c>
      <c r="C34" s="12" t="s">
        <v>49</v>
      </c>
      <c r="D34" s="3" t="s">
        <v>13</v>
      </c>
      <c r="E34" s="4" t="s">
        <v>12</v>
      </c>
      <c r="F34" s="5"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v>250</v>
      </c>
      <c r="M34" s="5">
        <v>0</v>
      </c>
      <c r="N34" s="5">
        <f>SUM(F34:M34)</f>
        <v>9775</v>
      </c>
    </row>
    <row r="35" spans="2:15" ht="27" customHeight="1" x14ac:dyDescent="0.25">
      <c r="B35" s="3">
        <v>30</v>
      </c>
      <c r="C35" s="2" t="s">
        <v>59</v>
      </c>
      <c r="D35" s="2" t="s">
        <v>18</v>
      </c>
      <c r="E35" s="4" t="s">
        <v>12</v>
      </c>
      <c r="F35" s="5">
        <v>3295</v>
      </c>
      <c r="G35" s="5">
        <v>0</v>
      </c>
      <c r="H35" s="5">
        <v>0</v>
      </c>
      <c r="I35" s="5">
        <v>2000</v>
      </c>
      <c r="J35" s="5">
        <v>2000</v>
      </c>
      <c r="K35" s="5">
        <v>0</v>
      </c>
      <c r="L35" s="5">
        <v>250</v>
      </c>
      <c r="M35" s="5">
        <v>0</v>
      </c>
      <c r="N35" s="5">
        <f>SUM(F35:M35)</f>
        <v>7545</v>
      </c>
    </row>
    <row r="36" spans="2:15" ht="27" customHeight="1" x14ac:dyDescent="0.25">
      <c r="B36" s="3">
        <v>31</v>
      </c>
      <c r="C36" s="2" t="s">
        <v>52</v>
      </c>
      <c r="D36" s="2" t="s">
        <v>13</v>
      </c>
      <c r="E36" s="4" t="s">
        <v>12</v>
      </c>
      <c r="F36" s="5">
        <f t="shared" ref="F36" si="2">3525/31*31</f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0</v>
      </c>
      <c r="L36" s="5">
        <f t="shared" ref="L36" si="3">250/31*31</f>
        <v>250</v>
      </c>
      <c r="M36" s="5">
        <v>0</v>
      </c>
      <c r="N36" s="5">
        <f>SUM(F36:M36)</f>
        <v>9775</v>
      </c>
    </row>
    <row r="37" spans="2:15" ht="24.75" customHeight="1" x14ac:dyDescent="0.25">
      <c r="B37" s="3">
        <v>32</v>
      </c>
      <c r="C37" s="2" t="s">
        <v>63</v>
      </c>
      <c r="D37" s="2" t="s">
        <v>64</v>
      </c>
      <c r="E37" s="4" t="s">
        <v>12</v>
      </c>
      <c r="F37" s="9">
        <v>12773</v>
      </c>
      <c r="G37" s="10">
        <v>12000</v>
      </c>
      <c r="H37" s="5">
        <v>0</v>
      </c>
      <c r="I37" s="10">
        <v>5500</v>
      </c>
      <c r="J37" s="10">
        <v>5000</v>
      </c>
      <c r="K37" s="10">
        <v>0</v>
      </c>
      <c r="L37" s="10">
        <v>250</v>
      </c>
      <c r="M37" s="10">
        <v>6000</v>
      </c>
      <c r="N37" s="5">
        <f>SUM(F37:M37)</f>
        <v>41523</v>
      </c>
    </row>
    <row r="38" spans="2:15" ht="24.75" customHeight="1" x14ac:dyDescent="0.25">
      <c r="B38" s="3">
        <v>33</v>
      </c>
      <c r="C38" s="2" t="s">
        <v>69</v>
      </c>
      <c r="D38" s="2" t="s">
        <v>68</v>
      </c>
      <c r="E38" s="4" t="s">
        <v>12</v>
      </c>
      <c r="F38" s="9">
        <f>6297</f>
        <v>6297</v>
      </c>
      <c r="G38" s="10">
        <v>0</v>
      </c>
      <c r="H38" s="5">
        <v>0</v>
      </c>
      <c r="I38" s="10">
        <f>1800</f>
        <v>1800</v>
      </c>
      <c r="J38" s="10">
        <f>1800</f>
        <v>1800</v>
      </c>
      <c r="K38" s="10">
        <f>375</f>
        <v>375</v>
      </c>
      <c r="L38" s="10">
        <f>250</f>
        <v>250</v>
      </c>
      <c r="M38" s="10">
        <v>0</v>
      </c>
      <c r="N38" s="5">
        <f t="shared" ref="N38:N41" si="4">SUM(F38:M38)</f>
        <v>10522</v>
      </c>
      <c r="O38" s="26"/>
    </row>
    <row r="39" spans="2:15" ht="24.75" customHeight="1" x14ac:dyDescent="0.25">
      <c r="B39" s="3">
        <v>34</v>
      </c>
      <c r="C39" s="2" t="s">
        <v>70</v>
      </c>
      <c r="D39" s="2" t="s">
        <v>18</v>
      </c>
      <c r="E39" s="4" t="s">
        <v>12</v>
      </c>
      <c r="F39" s="5">
        <f>3295</f>
        <v>3295</v>
      </c>
      <c r="G39" s="5">
        <v>0</v>
      </c>
      <c r="H39" s="5">
        <v>0</v>
      </c>
      <c r="I39" s="5">
        <f>1000</f>
        <v>1000</v>
      </c>
      <c r="J39" s="5">
        <f>3000</f>
        <v>3000</v>
      </c>
      <c r="K39" s="5">
        <v>0</v>
      </c>
      <c r="L39" s="5">
        <f>250</f>
        <v>250</v>
      </c>
      <c r="M39" s="5">
        <v>0</v>
      </c>
      <c r="N39" s="5">
        <f>SUM(F39:M39)</f>
        <v>7545</v>
      </c>
      <c r="O39" s="26"/>
    </row>
    <row r="40" spans="2:15" ht="24.75" customHeight="1" x14ac:dyDescent="0.25">
      <c r="B40" s="3">
        <v>35</v>
      </c>
      <c r="C40" s="2" t="s">
        <v>71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 t="shared" si="4"/>
        <v>21874</v>
      </c>
      <c r="O40" s="26"/>
    </row>
    <row r="41" spans="2:15" ht="24.75" customHeight="1" x14ac:dyDescent="0.25">
      <c r="B41" s="3">
        <v>36</v>
      </c>
      <c r="C41" s="2" t="s">
        <v>72</v>
      </c>
      <c r="D41" s="3" t="s">
        <v>14</v>
      </c>
      <c r="E41" s="4" t="s">
        <v>12</v>
      </c>
      <c r="F41" s="5">
        <f>10949</f>
        <v>10949</v>
      </c>
      <c r="G41" s="5">
        <v>0</v>
      </c>
      <c r="H41" s="5">
        <v>0</v>
      </c>
      <c r="I41" s="5">
        <f>5400</f>
        <v>5400</v>
      </c>
      <c r="J41" s="5">
        <f>4900</f>
        <v>4900</v>
      </c>
      <c r="K41" s="5">
        <f>375</f>
        <v>375</v>
      </c>
      <c r="L41" s="5">
        <f>250</f>
        <v>250</v>
      </c>
      <c r="M41" s="5">
        <v>0</v>
      </c>
      <c r="N41" s="5">
        <f t="shared" si="4"/>
        <v>21874</v>
      </c>
      <c r="O41" s="26"/>
    </row>
    <row r="42" spans="2:15" ht="24.75" customHeight="1" x14ac:dyDescent="0.25">
      <c r="B42" s="3">
        <v>37</v>
      </c>
      <c r="C42" s="2" t="s">
        <v>73</v>
      </c>
      <c r="D42" s="3" t="s">
        <v>14</v>
      </c>
      <c r="E42" s="4" t="s">
        <v>12</v>
      </c>
      <c r="F42" s="5">
        <f>10949/31*30</f>
        <v>10595.806451612903</v>
      </c>
      <c r="G42" s="5">
        <v>0</v>
      </c>
      <c r="H42" s="5">
        <v>0</v>
      </c>
      <c r="I42" s="5">
        <f>5400/31*30</f>
        <v>5225.8064516129034</v>
      </c>
      <c r="J42" s="5">
        <f>4900/31*30</f>
        <v>4741.9354838709678</v>
      </c>
      <c r="K42" s="5">
        <f>375/31*30</f>
        <v>362.90322580645164</v>
      </c>
      <c r="L42" s="5">
        <f>250/31*30</f>
        <v>241.93548387096774</v>
      </c>
      <c r="M42" s="5">
        <v>0</v>
      </c>
      <c r="N42" s="5">
        <v>21168.400000000001</v>
      </c>
      <c r="O42" s="26" t="s">
        <v>77</v>
      </c>
    </row>
    <row r="43" spans="2:15" ht="24.75" customHeight="1" x14ac:dyDescent="0.25">
      <c r="B43" s="3">
        <v>38</v>
      </c>
      <c r="C43" s="2" t="s">
        <v>74</v>
      </c>
      <c r="D43" s="3" t="s">
        <v>14</v>
      </c>
      <c r="E43" s="4" t="s">
        <v>12</v>
      </c>
      <c r="F43" s="5">
        <f>10949/31*30</f>
        <v>10595.806451612903</v>
      </c>
      <c r="G43" s="5">
        <v>0</v>
      </c>
      <c r="H43" s="5">
        <v>0</v>
      </c>
      <c r="I43" s="5">
        <f>5400/31*30</f>
        <v>5225.8064516129034</v>
      </c>
      <c r="J43" s="5">
        <f>4900/31*30</f>
        <v>4741.9354838709678</v>
      </c>
      <c r="K43" s="5">
        <f>375/31*30</f>
        <v>362.90322580645164</v>
      </c>
      <c r="L43" s="5">
        <f>250/31*30</f>
        <v>241.93548387096774</v>
      </c>
      <c r="M43" s="5">
        <v>0</v>
      </c>
      <c r="N43" s="5">
        <v>21168.400000000001</v>
      </c>
      <c r="O43" s="26" t="s">
        <v>77</v>
      </c>
    </row>
    <row r="44" spans="2:15" ht="24.75" customHeight="1" x14ac:dyDescent="0.25">
      <c r="B44" s="3">
        <v>39</v>
      </c>
      <c r="C44" s="2" t="s">
        <v>75</v>
      </c>
      <c r="D44" s="3" t="s">
        <v>14</v>
      </c>
      <c r="E44" s="4" t="s">
        <v>12</v>
      </c>
      <c r="F44" s="5">
        <f>10949/31*30</f>
        <v>10595.806451612903</v>
      </c>
      <c r="G44" s="5">
        <v>0</v>
      </c>
      <c r="H44" s="5">
        <v>0</v>
      </c>
      <c r="I44" s="5">
        <f>5400/31*30</f>
        <v>5225.8064516129034</v>
      </c>
      <c r="J44" s="5">
        <f>4900/31*30</f>
        <v>4741.9354838709678</v>
      </c>
      <c r="K44" s="5">
        <f>375/31*30</f>
        <v>362.90322580645164</v>
      </c>
      <c r="L44" s="5">
        <f>250/31*30</f>
        <v>241.93548387096774</v>
      </c>
      <c r="M44" s="5">
        <v>0</v>
      </c>
      <c r="N44" s="5">
        <v>21168.400000000001</v>
      </c>
      <c r="O44" s="26" t="s">
        <v>77</v>
      </c>
    </row>
    <row r="45" spans="2:15" ht="24.75" customHeight="1" x14ac:dyDescent="0.25">
      <c r="B45" s="3">
        <v>40</v>
      </c>
      <c r="C45" s="2" t="s">
        <v>79</v>
      </c>
      <c r="D45" s="3" t="s">
        <v>14</v>
      </c>
      <c r="E45" s="4" t="s">
        <v>12</v>
      </c>
      <c r="F45" s="5">
        <f>10949/31*27</f>
        <v>9536.2258064516136</v>
      </c>
      <c r="G45" s="5">
        <v>0</v>
      </c>
      <c r="H45" s="5">
        <v>0</v>
      </c>
      <c r="I45" s="5">
        <f>5400/31*27</f>
        <v>4703.2258064516127</v>
      </c>
      <c r="J45" s="5">
        <f>4900/31*27</f>
        <v>4267.7419354838712</v>
      </c>
      <c r="K45" s="5">
        <f>375/31*27</f>
        <v>326.61290322580646</v>
      </c>
      <c r="L45" s="5">
        <f>250/31*27</f>
        <v>217.74193548387098</v>
      </c>
      <c r="M45" s="5">
        <v>0</v>
      </c>
      <c r="N45" s="5">
        <f t="shared" ref="N42:N46" si="5">SUM(F45:M45)</f>
        <v>19051.548387096776</v>
      </c>
      <c r="O45" s="26" t="s">
        <v>78</v>
      </c>
    </row>
    <row r="46" spans="2:15" ht="24.75" customHeight="1" x14ac:dyDescent="0.25">
      <c r="B46" s="3">
        <v>41</v>
      </c>
      <c r="C46" s="2" t="s">
        <v>76</v>
      </c>
      <c r="D46" s="3" t="s">
        <v>14</v>
      </c>
      <c r="E46" s="4" t="s">
        <v>12</v>
      </c>
      <c r="F46" s="5">
        <f>10949/31*30</f>
        <v>10595.806451612903</v>
      </c>
      <c r="G46" s="5">
        <v>0</v>
      </c>
      <c r="H46" s="5">
        <v>0</v>
      </c>
      <c r="I46" s="5">
        <f>5400/31*30</f>
        <v>5225.8064516129034</v>
      </c>
      <c r="J46" s="5">
        <f>4900/31*30</f>
        <v>4741.9354838709678</v>
      </c>
      <c r="K46" s="5">
        <f>375/31*30</f>
        <v>362.90322580645164</v>
      </c>
      <c r="L46" s="5">
        <f>250/31*30</f>
        <v>241.93548387096774</v>
      </c>
      <c r="M46" s="5">
        <v>0</v>
      </c>
      <c r="N46" s="5">
        <v>21168.400000000001</v>
      </c>
      <c r="O46" s="26" t="s">
        <v>77</v>
      </c>
    </row>
    <row r="47" spans="2:15" x14ac:dyDescent="0.25">
      <c r="B47" s="1"/>
    </row>
    <row r="48" spans="2:15" x14ac:dyDescent="0.25">
      <c r="C48" s="14" t="s">
        <v>42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3:14" x14ac:dyDescent="0.25">
      <c r="C49" s="17" t="s">
        <v>43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3:14" x14ac:dyDescent="0.25">
      <c r="C50" s="17" t="s">
        <v>44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9"/>
    </row>
    <row r="51" spans="3:14" x14ac:dyDescent="0.25">
      <c r="C51" s="20" t="s">
        <v>45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3" spans="3:14" x14ac:dyDescent="0.25">
      <c r="N53" s="11"/>
    </row>
    <row r="54" spans="3:14" x14ac:dyDescent="0.25">
      <c r="N54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2" manualBreakCount="2">
    <brk id="22" min="1" max="14" man="1"/>
    <brk id="40" min="1" max="14" man="1"/>
  </rowBreaks>
  <ignoredErrors>
    <ignoredError sqref="N26:N27 F45 I45:L45" formula="1"/>
    <ignoredError sqref="E25:E37 E6:E23 E38:E41 E42:E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2024-08-01T21:27:48Z</cp:lastPrinted>
  <dcterms:created xsi:type="dcterms:W3CDTF">2016-10-24T23:08:57Z</dcterms:created>
  <dcterms:modified xsi:type="dcterms:W3CDTF">2024-08-01T21:28:09Z</dcterms:modified>
</cp:coreProperties>
</file>