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5 MAYO 2026\Organización Comunitaria para la Prevención\"/>
    </mc:Choice>
  </mc:AlternateContent>
  <xr:revisionPtr revIDLastSave="0" documentId="13_ncr:1_{64118667-785D-4F05-9D0A-0FBDED3132A4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PROPEVII" sheetId="10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8" i="10" l="1"/>
  <c r="I68" i="10"/>
  <c r="D68" i="10"/>
  <c r="C68" i="10"/>
  <c r="N67" i="10"/>
  <c r="I67" i="10"/>
  <c r="C67" i="10"/>
  <c r="D67" i="10" s="1"/>
  <c r="N66" i="10"/>
  <c r="I66" i="10"/>
  <c r="D66" i="10"/>
  <c r="N65" i="10"/>
  <c r="G65" i="10"/>
  <c r="F65" i="10"/>
  <c r="I65" i="10" s="1"/>
  <c r="D65" i="10"/>
  <c r="C65" i="10"/>
  <c r="N64" i="10"/>
  <c r="I64" i="10"/>
  <c r="G64" i="10"/>
  <c r="C64" i="10"/>
  <c r="D64" i="10" s="1"/>
  <c r="N63" i="10"/>
  <c r="I63" i="10"/>
  <c r="C63" i="10"/>
  <c r="D63" i="10" s="1"/>
  <c r="N62" i="10"/>
  <c r="I62" i="10"/>
  <c r="D62" i="10"/>
  <c r="N61" i="10"/>
  <c r="I61" i="10"/>
  <c r="D61" i="10"/>
  <c r="N60" i="10"/>
  <c r="G60" i="10"/>
  <c r="I60" i="10" s="1"/>
  <c r="B60" i="10"/>
  <c r="D60" i="10" s="1"/>
  <c r="N59" i="10"/>
  <c r="G59" i="10"/>
  <c r="F59" i="10"/>
  <c r="I59" i="10" s="1"/>
  <c r="C59" i="10"/>
  <c r="B59" i="10"/>
  <c r="D59" i="10" s="1"/>
  <c r="N58" i="10"/>
  <c r="G58" i="10"/>
  <c r="F58" i="10"/>
  <c r="I58" i="10" s="1"/>
  <c r="D58" i="10"/>
  <c r="C58" i="10"/>
  <c r="B58" i="10"/>
  <c r="N57" i="10"/>
  <c r="G57" i="10"/>
  <c r="I57" i="10" s="1"/>
  <c r="D57" i="10"/>
  <c r="N56" i="10"/>
  <c r="I56" i="10"/>
  <c r="D56" i="10"/>
  <c r="N55" i="10"/>
  <c r="I55" i="10"/>
  <c r="C55" i="10"/>
  <c r="D55" i="10" s="1"/>
  <c r="N54" i="10"/>
  <c r="I54" i="10"/>
  <c r="D54" i="10"/>
  <c r="N53" i="10"/>
  <c r="I53" i="10"/>
  <c r="D53" i="10"/>
  <c r="N52" i="10"/>
  <c r="I52" i="10"/>
  <c r="C52" i="10"/>
  <c r="D52" i="10" s="1"/>
  <c r="N51" i="10"/>
  <c r="G51" i="10"/>
  <c r="F51" i="10"/>
  <c r="I51" i="10" s="1"/>
  <c r="C51" i="10"/>
  <c r="B51" i="10"/>
  <c r="D51" i="10" s="1"/>
  <c r="N50" i="10"/>
  <c r="I50" i="10"/>
  <c r="F50" i="10"/>
  <c r="D50" i="10"/>
  <c r="N49" i="10"/>
  <c r="F49" i="10"/>
  <c r="I49" i="10" s="1"/>
  <c r="C49" i="10"/>
  <c r="D49" i="10" s="1"/>
  <c r="N48" i="10"/>
  <c r="I48" i="10"/>
  <c r="D48" i="10"/>
  <c r="N47" i="10"/>
  <c r="I47" i="10"/>
  <c r="D47" i="10"/>
  <c r="N46" i="10"/>
  <c r="I46" i="10"/>
  <c r="F46" i="10"/>
  <c r="E46" i="10"/>
  <c r="C46" i="10"/>
  <c r="B46" i="10"/>
  <c r="D46" i="10" s="1"/>
  <c r="N45" i="10"/>
  <c r="I45" i="10"/>
  <c r="D45" i="10"/>
  <c r="N44" i="10"/>
  <c r="I44" i="10"/>
  <c r="D44" i="10"/>
  <c r="N43" i="10"/>
  <c r="I43" i="10"/>
  <c r="D43" i="10"/>
  <c r="N42" i="10"/>
  <c r="I42" i="10"/>
  <c r="D42" i="10"/>
  <c r="N41" i="10"/>
  <c r="I41" i="10"/>
  <c r="D41" i="10"/>
  <c r="N40" i="10"/>
  <c r="I40" i="10"/>
  <c r="D40" i="10"/>
  <c r="N39" i="10"/>
  <c r="G39" i="10"/>
  <c r="F39" i="10"/>
  <c r="I39" i="10" s="1"/>
  <c r="C39" i="10"/>
  <c r="B39" i="10"/>
  <c r="D39" i="10" s="1"/>
  <c r="N38" i="10"/>
  <c r="I38" i="10"/>
  <c r="D38" i="10"/>
  <c r="N37" i="10"/>
  <c r="I37" i="10"/>
  <c r="E37" i="10"/>
  <c r="D37" i="10"/>
  <c r="N36" i="10"/>
  <c r="I36" i="10"/>
  <c r="G36" i="10"/>
  <c r="C36" i="10"/>
  <c r="D36" i="10" s="1"/>
  <c r="N35" i="10"/>
  <c r="F35" i="10"/>
  <c r="I35" i="10" s="1"/>
  <c r="C35" i="10"/>
  <c r="D35" i="10" s="1"/>
  <c r="N34" i="10"/>
  <c r="I34" i="10"/>
  <c r="G34" i="10"/>
  <c r="F34" i="10"/>
  <c r="C34" i="10"/>
  <c r="B34" i="10"/>
  <c r="D34" i="10" s="1"/>
  <c r="N33" i="10"/>
  <c r="I33" i="10"/>
  <c r="D33" i="10"/>
  <c r="N32" i="10"/>
  <c r="I32" i="10"/>
  <c r="D32" i="10"/>
  <c r="N31" i="10"/>
  <c r="I31" i="10"/>
  <c r="D31" i="10"/>
  <c r="N30" i="10"/>
  <c r="I30" i="10"/>
  <c r="F30" i="10"/>
  <c r="D30" i="10"/>
  <c r="C30" i="10"/>
  <c r="N29" i="10"/>
  <c r="I29" i="10"/>
  <c r="F29" i="10"/>
  <c r="E29" i="10"/>
  <c r="C29" i="10"/>
  <c r="B29" i="10"/>
  <c r="D29" i="10" s="1"/>
  <c r="N28" i="10"/>
  <c r="I28" i="10"/>
  <c r="D28" i="10"/>
  <c r="N27" i="10"/>
  <c r="I27" i="10"/>
  <c r="F27" i="10"/>
  <c r="D27" i="10"/>
  <c r="B27" i="10"/>
  <c r="N26" i="10"/>
  <c r="F26" i="10"/>
  <c r="I26" i="10" s="1"/>
  <c r="C26" i="10"/>
  <c r="D26" i="10" s="1"/>
  <c r="N25" i="10"/>
  <c r="G25" i="10"/>
  <c r="F25" i="10"/>
  <c r="I25" i="10" s="1"/>
  <c r="C25" i="10"/>
  <c r="B25" i="10"/>
  <c r="D25" i="10" s="1"/>
  <c r="N24" i="10"/>
  <c r="I24" i="10"/>
  <c r="F24" i="10"/>
  <c r="C24" i="10"/>
  <c r="D24" i="10" s="1"/>
  <c r="N23" i="10"/>
  <c r="I23" i="10"/>
  <c r="E23" i="10"/>
  <c r="D23" i="10"/>
  <c r="N22" i="10"/>
  <c r="I22" i="10"/>
  <c r="C22" i="10"/>
  <c r="D22" i="10" s="1"/>
  <c r="N21" i="10"/>
  <c r="G21" i="10"/>
  <c r="F21" i="10"/>
  <c r="I21" i="10" s="1"/>
  <c r="D21" i="10"/>
  <c r="C21" i="10"/>
  <c r="B21" i="10"/>
  <c r="N20" i="10"/>
  <c r="I20" i="10"/>
  <c r="D20" i="10"/>
  <c r="N19" i="10"/>
  <c r="G19" i="10"/>
  <c r="F19" i="10"/>
  <c r="I19" i="10" s="1"/>
  <c r="C19" i="10"/>
  <c r="B19" i="10"/>
  <c r="D19" i="10" s="1"/>
  <c r="N18" i="10"/>
  <c r="G18" i="10"/>
  <c r="I18" i="10" s="1"/>
  <c r="D18" i="10"/>
  <c r="C18" i="10"/>
  <c r="N17" i="10"/>
  <c r="G17" i="10"/>
  <c r="I17" i="10" s="1"/>
  <c r="D17" i="10"/>
  <c r="N16" i="10"/>
  <c r="G16" i="10"/>
  <c r="F16" i="10"/>
  <c r="I16" i="10" s="1"/>
  <c r="C16" i="10"/>
  <c r="B16" i="10"/>
  <c r="D16" i="10" s="1"/>
  <c r="N15" i="10"/>
  <c r="G15" i="10"/>
  <c r="I15" i="10" s="1"/>
  <c r="D15" i="10"/>
  <c r="C15" i="10"/>
  <c r="N14" i="10"/>
  <c r="I14" i="10"/>
  <c r="D14" i="10"/>
  <c r="N13" i="10"/>
  <c r="I13" i="10"/>
  <c r="D13" i="10"/>
  <c r="N12" i="10"/>
  <c r="I12" i="10"/>
  <c r="D12" i="10"/>
  <c r="N11" i="10"/>
  <c r="I11" i="10"/>
  <c r="C11" i="10"/>
  <c r="D11" i="10" s="1"/>
  <c r="N10" i="10"/>
  <c r="I10" i="10"/>
  <c r="G10" i="10"/>
  <c r="D10" i="10"/>
  <c r="N9" i="10"/>
  <c r="F9" i="10"/>
  <c r="I9" i="10" s="1"/>
  <c r="D9" i="10"/>
  <c r="N8" i="10"/>
  <c r="F8" i="10"/>
  <c r="I8" i="10" s="1"/>
  <c r="D8" i="10"/>
  <c r="N7" i="10"/>
  <c r="F7" i="10"/>
  <c r="I7" i="10" s="1"/>
  <c r="D7" i="10"/>
  <c r="N6" i="10"/>
  <c r="I6" i="10"/>
  <c r="F6" i="10"/>
  <c r="D6" i="10"/>
  <c r="N5" i="10"/>
  <c r="I5" i="10"/>
  <c r="D5" i="10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<sst xmlns="http://schemas.openxmlformats.org/spreadsheetml/2006/main" count="522" uniqueCount="244">
  <si>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</si>
  <si>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</si>
  <si>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</si>
  <si>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</si>
  <si>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</si>
  <si>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</si>
  <si>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</si>
  <si>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</si>
  <si>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</si>
  <si>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</si>
  <si>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</si>
  <si>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</si>
  <si>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</si>
  <si>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</si>
  <si>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</si>
  <si>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</si>
  <si>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</si>
  <si>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</si>
  <si>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</si>
  <si>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</si>
  <si>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</si>
  <si>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</si>
  <si>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</si>
  <si>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</si>
  <si>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</si>
  <si>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</si>
  <si>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</si>
  <si>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</si>
  <si>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</si>
  <si>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</si>
  <si>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</si>
  <si>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</si>
  <si>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</si>
  <si>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</si>
  <si>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</si>
  <si>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</si>
  <si>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</si>
  <si>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</si>
  <si>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</si>
  <si>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</si>
  <si>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</si>
  <si>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</si>
  <si>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</si>
  <si>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</si>
  <si>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</si>
  <si>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</si>
  <si>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</si>
  <si>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</si>
  <si>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</si>
  <si>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</si>
  <si>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</si>
  <si>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</si>
  <si>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</si>
  <si>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</si>
  <si>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</si>
  <si>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</si>
  <si>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</si>
  <si>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</si>
  <si>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</si>
  <si>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</si>
  <si>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</si>
  <si>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</si>
  <si>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</si>
  <si>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</si>
  <si>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</si>
  <si>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</si>
  <si>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</si>
  <si>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</si>
  <si>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</si>
  <si>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</si>
  <si>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</si>
  <si>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</si>
  <si>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</si>
  <si>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</si>
  <si>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</si>
  <si>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</si>
  <si>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</si>
  <si>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</si>
  <si>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</si>
  <si>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</si>
  <si>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</si>
  <si>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</si>
  <si>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</si>
  <si>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</si>
  <si>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</si>
  <si>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</si>
  <si>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</si>
  <si>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</si>
  <si>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</si>
  <si>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</si>
  <si>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</si>
  <si>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</si>
  <si>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</si>
  <si>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</si>
  <si>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</si>
  <si>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</si>
  <si>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</si>
  <si>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</si>
  <si>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</si>
  <si>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</si>
  <si>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</si>
  <si>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</si>
  <si>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</si>
  <si>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</si>
  <si>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</si>
  <si>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</si>
  <si>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</si>
  <si>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</si>
  <si>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PRIMER SEMESTRE 2026</t>
  </si>
  <si>
    <t>El Progreso</t>
  </si>
  <si>
    <t>Quetzaltenango</t>
  </si>
  <si>
    <t>Santa Rosa</t>
  </si>
  <si>
    <t>Quiché</t>
  </si>
  <si>
    <t>Santa Rosa de Lima</t>
  </si>
  <si>
    <t>Jalapa</t>
  </si>
  <si>
    <t>Masagua</t>
  </si>
  <si>
    <t>Santa Cruz del Quiché</t>
  </si>
  <si>
    <t>Xinca</t>
  </si>
  <si>
    <t>Mayores de 30 a 60 años</t>
  </si>
  <si>
    <t>Izabal</t>
  </si>
  <si>
    <t>Morales</t>
  </si>
  <si>
    <t>Taller: Violencia Intrafamiliar y Ruta de la Denuncia</t>
  </si>
  <si>
    <t>Santa Lucia Cotzumalguapa</t>
  </si>
  <si>
    <t>Km 87.9 ruta al Pacífico, Centro Comercial Santa Lu.</t>
  </si>
  <si>
    <t>Salón las Terrazas</t>
  </si>
  <si>
    <t>Socialización: "Del Programa de Prevención de la Violencia "</t>
  </si>
  <si>
    <t>5ta. Avenida y 5a. Calle, Zona 1</t>
  </si>
  <si>
    <t xml:space="preserve">Instituto Nacional de Educación Diversificada </t>
  </si>
  <si>
    <t>4ta. Avenida 15-20, Zona 4</t>
  </si>
  <si>
    <t>Instituto INCASACHI</t>
  </si>
  <si>
    <t>San Vicente Pacaya</t>
  </si>
  <si>
    <t>Aldea San Francisco de Sales</t>
  </si>
  <si>
    <t>Instituto Nacional de Educación Básica de Telesecundaria (INEBTS)</t>
  </si>
  <si>
    <t xml:space="preserve"> Aldea Nuevo México</t>
  </si>
  <si>
    <t xml:space="preserve">Instituto Nacional de Educación Básica </t>
  </si>
  <si>
    <t xml:space="preserve">  1ra. Calle 9-30, Zona 3</t>
  </si>
  <si>
    <t xml:space="preserve">1ra. Calle y 1ra. Avenida, zona 2 </t>
  </si>
  <si>
    <t>Plaza Cívica , Frente a la Municipalidad de Chimaltenango</t>
  </si>
  <si>
    <t>1ra. Avenida 1-55, Zona 1</t>
  </si>
  <si>
    <t xml:space="preserve">2da. Calle,2-19, zona 2 Cantón Reforma </t>
  </si>
  <si>
    <t>Juzgado de Paz del Municipio de Zaragoza</t>
  </si>
  <si>
    <t xml:space="preserve"> 2da. Calle 2-24, zona 2 Cantón Reforma</t>
  </si>
  <si>
    <t>Agencia Fiscal del Ministerio Público del Municipio de Zaragoza</t>
  </si>
  <si>
    <t xml:space="preserve"> 4ta. Calle “A” 0-03, Callejón Barillas, Zona 1</t>
  </si>
  <si>
    <t>Museo U-22</t>
  </si>
  <si>
    <t>Atescatempa</t>
  </si>
  <si>
    <t>3ra. Calle "A" 2-84, zona 1, Barrio El Centro</t>
  </si>
  <si>
    <t>Salón de Supervisión Educativa</t>
  </si>
  <si>
    <t>Barrio El Centro</t>
  </si>
  <si>
    <t>Frente a las canchas de fútbol</t>
  </si>
  <si>
    <t>Jalpatagua</t>
  </si>
  <si>
    <t>5ta. Calle 6-22, zona 1</t>
  </si>
  <si>
    <t xml:space="preserve"> Escuela Oficial Urbana Mixta "Pedro Molina" Jalpatagua, Jutiapa. </t>
  </si>
  <si>
    <t>Moyuta</t>
  </si>
  <si>
    <t>Salón Municipal</t>
  </si>
  <si>
    <t>Santa Catarina</t>
  </si>
  <si>
    <t>Aldea la Aradita</t>
  </si>
  <si>
    <t>Calle 15 de Septiembre 08-13, Zona 1, Barrio Latino.</t>
  </si>
  <si>
    <t xml:space="preserve">Ministerio Público, Fiscalía Distrital </t>
  </si>
  <si>
    <t>7ma. Avenida, zona 1, Barrio Latinos</t>
  </si>
  <si>
    <t>Centro de Capacitaciones</t>
  </si>
  <si>
    <t>Barrio Las Flores.</t>
  </si>
  <si>
    <t>9na. Avenida 9na y 10ma. Calle</t>
  </si>
  <si>
    <t>Salón de Reuniones de Ministerio Público</t>
  </si>
  <si>
    <t xml:space="preserve"> Calle Karen Lee, Colonia San Manuel</t>
  </si>
  <si>
    <t>Universidad San Carlos de Guatemala</t>
  </si>
  <si>
    <t>9na. Avenida entre 14 y 17 calle</t>
  </si>
  <si>
    <t xml:space="preserve">Instituto Experimental Dr. Luis Pasteur </t>
  </si>
  <si>
    <t>Portuaria Santo Tomás de Castilla, Casa No. 17</t>
  </si>
  <si>
    <t>Sede Departamental PROPEVI</t>
  </si>
  <si>
    <t xml:space="preserve"> 15 calle 7a. avenida, Zona 0</t>
  </si>
  <si>
    <t>Escuela Ernesto Lara</t>
  </si>
  <si>
    <t>2da. Calle entre 9na. Y 10ma. Avenida, Barrio El Estrecho</t>
  </si>
  <si>
    <t xml:space="preserve">Reservas Militares </t>
  </si>
  <si>
    <t>Guastatoya</t>
  </si>
  <si>
    <t>Barrio El Golfo</t>
  </si>
  <si>
    <t>Colonia Catalán</t>
  </si>
  <si>
    <t>Barrio El Calvario</t>
  </si>
  <si>
    <t xml:space="preserve"> Aldea El Subinal</t>
  </si>
  <si>
    <t>Instituto Nacional de Educación Básica</t>
  </si>
  <si>
    <t>Barrio El Porvenir</t>
  </si>
  <si>
    <t>Instituto Experimental de Educación Básica</t>
  </si>
  <si>
    <t>Morazán</t>
  </si>
  <si>
    <t>Barrio El Reducto</t>
  </si>
  <si>
    <t>Escuela Primaria Urbana Mixta José León Castillo</t>
  </si>
  <si>
    <t>Cuilapa</t>
  </si>
  <si>
    <t>El boquerón, kilómetro 66</t>
  </si>
  <si>
    <t>Colegio Católico Eco-Tecnológico Sagrado Corazón de Jesús "CESCORJE"</t>
  </si>
  <si>
    <t>Santa María Ixhuatán</t>
  </si>
  <si>
    <t>Aldea La Esperanza</t>
  </si>
  <si>
    <t>Avenida Profesor Ángel Gabriel Ericastilla 2-51, Zona 1</t>
  </si>
  <si>
    <t>Parque Central</t>
  </si>
  <si>
    <t>Centro de Salud</t>
  </si>
  <si>
    <t>2.ª Calle Principal, Avenida Ángel Gabriel Ericastilla, Zona 1</t>
  </si>
  <si>
    <t xml:space="preserve">Agencia Fiscal del Ministerio Público </t>
  </si>
  <si>
    <t>Barberena</t>
  </si>
  <si>
    <t>4ta. Avenida Y 4ta. Calle Z.1</t>
  </si>
  <si>
    <t>Municipalidad de Barberena</t>
  </si>
  <si>
    <t>5ta. Calle 5-15, zona 1, Barrio El Calvario</t>
  </si>
  <si>
    <t>Juzgado de Paz</t>
  </si>
  <si>
    <t>Kilómetro 54.5, Carretera a Nueva Santa Rosa</t>
  </si>
  <si>
    <t>Aldea Amberes</t>
  </si>
  <si>
    <t xml:space="preserve"> Instituto Mixto de Educación Básica por Cooperativa</t>
  </si>
  <si>
    <t>3ra. Calle 3-25, zona 2</t>
  </si>
  <si>
    <t>Oficina PROPEVI</t>
  </si>
  <si>
    <t xml:space="preserve"> 8va. Avenida calle "A" 0-98, zona 6 </t>
  </si>
  <si>
    <t xml:space="preserve">Colegio Ejecutivo Preuniversitario Classe </t>
  </si>
  <si>
    <t>Calle Sur Final, zona 4</t>
  </si>
  <si>
    <t>Escuela Oficial Urbana Mixta Cooperativa Gumarkaah</t>
  </si>
  <si>
    <t>6ta. Calle 6-16, zona 1</t>
  </si>
  <si>
    <t>Sede de la Defensoría de la Mujer Indígena DEMI</t>
  </si>
  <si>
    <t>13 calle zona 4</t>
  </si>
  <si>
    <t>14 avenida A 0-36, zona 1</t>
  </si>
  <si>
    <t>Instituto Nacional para Señoritas de Occidente INSO</t>
  </si>
  <si>
    <t>8va. Calle 0-126, zona 7</t>
  </si>
  <si>
    <t>Sede PROPEVI</t>
  </si>
  <si>
    <t>Diagonal 11, 7-20, zona 1</t>
  </si>
  <si>
    <t>Agencia Fiscal de Adolescentes en Conflicto con la Ley Penal en Quetzaltenango</t>
  </si>
  <si>
    <t>3ra. Avenida 0-30, zona 6, Barrio Chipilapa</t>
  </si>
  <si>
    <t>Sede PDH</t>
  </si>
  <si>
    <t>6ta. Avenida 0-21, zona 1</t>
  </si>
  <si>
    <t>Salón Gobernación</t>
  </si>
  <si>
    <t>2da. Avenida 0-57, zona 1</t>
  </si>
  <si>
    <t>Alta Verapaz</t>
  </si>
  <si>
    <t>Cobán</t>
  </si>
  <si>
    <t>2da. Avenida 2-11, zona 1</t>
  </si>
  <si>
    <t>Palacio Departamental</t>
  </si>
  <si>
    <t>Centro de Mediación</t>
  </si>
  <si>
    <t>0 Calle 0-04, zona 1, Barrio Santa Ana</t>
  </si>
  <si>
    <t>Dirección Municipal de la Mujer (DMM)</t>
  </si>
  <si>
    <t>2da. Calle 5-49, Zona 3</t>
  </si>
  <si>
    <t>Instituto de la Defensa Pública Penal (IDPP)</t>
  </si>
  <si>
    <t>3ra. Calle 8-07 Zona 1</t>
  </si>
  <si>
    <t>Centro de Promoción Comunitaria Betania -CECOPROBE-.</t>
  </si>
  <si>
    <t>6ta. Avenida, 10-68, Zona 12, Colonia el Esfuerzo 1</t>
  </si>
  <si>
    <t>Ciudad de la Esperanza</t>
  </si>
  <si>
    <t>Tactic</t>
  </si>
  <si>
    <t>2da. Calle 07-13, zona 1</t>
  </si>
  <si>
    <t>Dirección Municipal de la Mujer</t>
  </si>
  <si>
    <t>Escuela Nacional de Ciencias Comerciales Leónidas Mencos Ávila (ELMA)</t>
  </si>
  <si>
    <t>Oficina Municipal de la Mujer (OMM) de la municipalidad de Zaragoza</t>
  </si>
  <si>
    <t>Escuela Lic. Rubén Alvarenga Coto</t>
  </si>
  <si>
    <t>San Cristóbal</t>
  </si>
  <si>
    <t>4ta. Calle, zona 4, Barrio San Cristóbal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</si>
</sst>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vertical="top" wrapText="1"/>
    </xf>
    <xf numFmtId="0" fontId="0" fillId="0" borderId="0" xfId="0" applyFill="1"/>
    <xf numFmtId="0" fontId="12" fillId="0" borderId="0" xfId="0" applyFont="1" applyFill="1" applyAlignment="1"/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7F23-9F09-4334-9E18-B4966B92BD46}">
  <dimension ref="A1:R68"/>
  <sheetViews>
    <sheetView showGridLines="0" tabSelected="1" workbookViewId="0">
      <selection sqref="A1:F1"/>
    </sheetView>
  </sheetViews>
  <sheetFormatPr baseColWidth="10" defaultRowHeight="15" x14ac:dyDescent="0.25"/>
  <cols>
    <col min="1" max="16384" width="11.42578125" style="68"/>
  </cols>
  <sheetData>
    <row r="1" spans="1:18" x14ac:dyDescent="0.25">
      <c r="A1" s="66" t="s">
        <v>15</v>
      </c>
      <c r="B1" s="66"/>
      <c r="C1" s="66"/>
      <c r="D1" s="66"/>
      <c r="E1" s="66"/>
      <c r="F1" s="66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x14ac:dyDescent="0.25">
      <c r="A2" s="69" t="s">
        <v>6</v>
      </c>
      <c r="B2" s="69"/>
      <c r="C2" s="69"/>
      <c r="D2" s="69"/>
      <c r="E2" s="69"/>
      <c r="F2" s="69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36.75" x14ac:dyDescent="0.25">
      <c r="A3" s="70" t="s">
        <v>108</v>
      </c>
      <c r="B3" s="71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</row>
    <row r="4" spans="1:18" ht="48" x14ac:dyDescent="0.25">
      <c r="A4" s="64" t="s">
        <v>17</v>
      </c>
      <c r="B4" s="72" t="s">
        <v>10</v>
      </c>
      <c r="C4" s="72" t="s">
        <v>9</v>
      </c>
      <c r="D4" s="72" t="s">
        <v>8</v>
      </c>
      <c r="E4" s="72" t="s">
        <v>0</v>
      </c>
      <c r="F4" s="72" t="s">
        <v>18</v>
      </c>
      <c r="G4" s="72" t="s">
        <v>118</v>
      </c>
      <c r="H4" s="72" t="s">
        <v>1</v>
      </c>
      <c r="I4" s="72" t="s">
        <v>8</v>
      </c>
      <c r="J4" s="72" t="s">
        <v>2</v>
      </c>
      <c r="K4" s="72" t="s">
        <v>117</v>
      </c>
      <c r="L4" s="72" t="s">
        <v>19</v>
      </c>
      <c r="M4" s="72" t="s">
        <v>4</v>
      </c>
      <c r="N4" s="72" t="s">
        <v>8</v>
      </c>
      <c r="O4" s="72" t="s">
        <v>11</v>
      </c>
      <c r="P4" s="72" t="s">
        <v>12</v>
      </c>
      <c r="Q4" s="72" t="s">
        <v>13</v>
      </c>
      <c r="R4" s="72" t="s">
        <v>14</v>
      </c>
    </row>
    <row r="5" spans="1:18" ht="60" x14ac:dyDescent="0.25">
      <c r="A5" s="65" t="s">
        <v>121</v>
      </c>
      <c r="B5" s="64">
        <v>0</v>
      </c>
      <c r="C5" s="64">
        <v>45</v>
      </c>
      <c r="D5" s="64">
        <f t="shared" ref="D5:D9" si="0">SUM(B5:C5)</f>
        <v>45</v>
      </c>
      <c r="E5" s="64">
        <v>0</v>
      </c>
      <c r="F5" s="64">
        <v>0</v>
      </c>
      <c r="G5" s="64">
        <v>45</v>
      </c>
      <c r="H5" s="64">
        <v>0</v>
      </c>
      <c r="I5" s="64">
        <f t="shared" ref="I5:I68" si="1">SUM(E5:H5)</f>
        <v>45</v>
      </c>
      <c r="J5" s="64">
        <v>15</v>
      </c>
      <c r="K5" s="64">
        <v>0</v>
      </c>
      <c r="L5" s="64">
        <v>0</v>
      </c>
      <c r="M5" s="64">
        <v>30</v>
      </c>
      <c r="N5" s="64">
        <f t="shared" ref="N5:N68" si="2">SUM(J5:M5)</f>
        <v>45</v>
      </c>
      <c r="O5" s="64" t="s">
        <v>22</v>
      </c>
      <c r="P5" s="64" t="s">
        <v>122</v>
      </c>
      <c r="Q5" s="64" t="s">
        <v>123</v>
      </c>
      <c r="R5" s="64" t="s">
        <v>124</v>
      </c>
    </row>
    <row r="6" spans="1:18" ht="72" x14ac:dyDescent="0.25">
      <c r="A6" s="65" t="s">
        <v>125</v>
      </c>
      <c r="B6" s="64">
        <v>58</v>
      </c>
      <c r="C6" s="64">
        <v>67</v>
      </c>
      <c r="D6" s="64">
        <f t="shared" si="0"/>
        <v>125</v>
      </c>
      <c r="E6" s="64">
        <v>0</v>
      </c>
      <c r="F6" s="64">
        <f>58+67</f>
        <v>125</v>
      </c>
      <c r="G6" s="64">
        <v>0</v>
      </c>
      <c r="H6" s="64">
        <v>0</v>
      </c>
      <c r="I6" s="64">
        <f t="shared" si="1"/>
        <v>125</v>
      </c>
      <c r="J6" s="64">
        <v>0</v>
      </c>
      <c r="K6" s="64">
        <v>0</v>
      </c>
      <c r="L6" s="64">
        <v>0</v>
      </c>
      <c r="M6" s="64">
        <v>125</v>
      </c>
      <c r="N6" s="64">
        <f t="shared" si="2"/>
        <v>125</v>
      </c>
      <c r="O6" s="64" t="s">
        <v>22</v>
      </c>
      <c r="P6" s="64" t="s">
        <v>115</v>
      </c>
      <c r="Q6" s="64" t="s">
        <v>126</v>
      </c>
      <c r="R6" s="64" t="s">
        <v>127</v>
      </c>
    </row>
    <row r="7" spans="1:18" ht="72" x14ac:dyDescent="0.25">
      <c r="A7" s="65" t="s">
        <v>125</v>
      </c>
      <c r="B7" s="64">
        <v>96</v>
      </c>
      <c r="C7" s="64">
        <v>64</v>
      </c>
      <c r="D7" s="64">
        <f t="shared" si="0"/>
        <v>160</v>
      </c>
      <c r="E7" s="64">
        <v>0</v>
      </c>
      <c r="F7" s="64">
        <f>96+64</f>
        <v>160</v>
      </c>
      <c r="G7" s="64">
        <v>0</v>
      </c>
      <c r="H7" s="64">
        <v>0</v>
      </c>
      <c r="I7" s="64">
        <f t="shared" si="1"/>
        <v>160</v>
      </c>
      <c r="J7" s="64">
        <v>0</v>
      </c>
      <c r="K7" s="64">
        <v>0</v>
      </c>
      <c r="L7" s="64">
        <v>0</v>
      </c>
      <c r="M7" s="64">
        <v>160</v>
      </c>
      <c r="N7" s="64">
        <f t="shared" si="2"/>
        <v>160</v>
      </c>
      <c r="O7" s="64" t="s">
        <v>22</v>
      </c>
      <c r="P7" s="64" t="s">
        <v>22</v>
      </c>
      <c r="Q7" s="64" t="s">
        <v>128</v>
      </c>
      <c r="R7" s="64" t="s">
        <v>129</v>
      </c>
    </row>
    <row r="8" spans="1:18" ht="72" x14ac:dyDescent="0.25">
      <c r="A8" s="65" t="s">
        <v>125</v>
      </c>
      <c r="B8" s="64">
        <v>29</v>
      </c>
      <c r="C8" s="64">
        <v>22</v>
      </c>
      <c r="D8" s="64">
        <f t="shared" si="0"/>
        <v>51</v>
      </c>
      <c r="E8" s="64">
        <v>0</v>
      </c>
      <c r="F8" s="64">
        <f>29+22</f>
        <v>51</v>
      </c>
      <c r="G8" s="64">
        <v>0</v>
      </c>
      <c r="H8" s="64">
        <v>0</v>
      </c>
      <c r="I8" s="64">
        <f t="shared" si="1"/>
        <v>51</v>
      </c>
      <c r="J8" s="64">
        <v>0</v>
      </c>
      <c r="K8" s="64">
        <v>0</v>
      </c>
      <c r="L8" s="64">
        <v>0</v>
      </c>
      <c r="M8" s="64">
        <v>51</v>
      </c>
      <c r="N8" s="64">
        <f t="shared" si="2"/>
        <v>51</v>
      </c>
      <c r="O8" s="64" t="s">
        <v>22</v>
      </c>
      <c r="P8" s="64" t="s">
        <v>130</v>
      </c>
      <c r="Q8" s="64" t="s">
        <v>131</v>
      </c>
      <c r="R8" s="64" t="s">
        <v>132</v>
      </c>
    </row>
    <row r="9" spans="1:18" ht="72" x14ac:dyDescent="0.25">
      <c r="A9" s="65" t="s">
        <v>125</v>
      </c>
      <c r="B9" s="64">
        <v>30</v>
      </c>
      <c r="C9" s="64">
        <v>12</v>
      </c>
      <c r="D9" s="64">
        <f t="shared" si="0"/>
        <v>42</v>
      </c>
      <c r="E9" s="64">
        <v>0</v>
      </c>
      <c r="F9" s="64">
        <f>30+12</f>
        <v>42</v>
      </c>
      <c r="G9" s="64">
        <v>0</v>
      </c>
      <c r="H9" s="64">
        <v>0</v>
      </c>
      <c r="I9" s="64">
        <f t="shared" si="1"/>
        <v>42</v>
      </c>
      <c r="J9" s="64">
        <v>0</v>
      </c>
      <c r="K9" s="64">
        <v>0</v>
      </c>
      <c r="L9" s="64">
        <v>0</v>
      </c>
      <c r="M9" s="64">
        <v>42</v>
      </c>
      <c r="N9" s="64">
        <f t="shared" si="2"/>
        <v>42</v>
      </c>
      <c r="O9" s="64" t="s">
        <v>22</v>
      </c>
      <c r="P9" s="64" t="s">
        <v>130</v>
      </c>
      <c r="Q9" s="64" t="s">
        <v>133</v>
      </c>
      <c r="R9" s="64" t="s">
        <v>134</v>
      </c>
    </row>
    <row r="10" spans="1:18" ht="84" x14ac:dyDescent="0.25">
      <c r="A10" s="65" t="s">
        <v>121</v>
      </c>
      <c r="B10" s="64">
        <v>13</v>
      </c>
      <c r="C10" s="64">
        <v>17</v>
      </c>
      <c r="D10" s="64">
        <f t="shared" ref="D10:D68" si="3">SUM(B10:C10)</f>
        <v>30</v>
      </c>
      <c r="E10" s="64">
        <v>0</v>
      </c>
      <c r="F10" s="64">
        <v>0</v>
      </c>
      <c r="G10" s="64">
        <f>13+17</f>
        <v>30</v>
      </c>
      <c r="H10" s="64">
        <v>0</v>
      </c>
      <c r="I10" s="64">
        <f t="shared" si="1"/>
        <v>30</v>
      </c>
      <c r="J10" s="64">
        <v>8</v>
      </c>
      <c r="K10" s="64">
        <v>0</v>
      </c>
      <c r="L10" s="64">
        <v>0</v>
      </c>
      <c r="M10" s="64">
        <v>22</v>
      </c>
      <c r="N10" s="64">
        <f t="shared" si="2"/>
        <v>30</v>
      </c>
      <c r="O10" s="64" t="s">
        <v>21</v>
      </c>
      <c r="P10" s="64" t="s">
        <v>21</v>
      </c>
      <c r="Q10" s="64" t="s">
        <v>135</v>
      </c>
      <c r="R10" s="64" t="s">
        <v>239</v>
      </c>
    </row>
    <row r="11" spans="1:18" ht="72" x14ac:dyDescent="0.25">
      <c r="A11" s="65" t="s">
        <v>121</v>
      </c>
      <c r="B11" s="64">
        <v>0</v>
      </c>
      <c r="C11" s="64">
        <f>15+130+5</f>
        <v>150</v>
      </c>
      <c r="D11" s="64">
        <f t="shared" si="3"/>
        <v>150</v>
      </c>
      <c r="E11" s="64">
        <v>0</v>
      </c>
      <c r="F11" s="64">
        <v>15</v>
      </c>
      <c r="G11" s="64">
        <v>130</v>
      </c>
      <c r="H11" s="64">
        <v>5</v>
      </c>
      <c r="I11" s="64">
        <f t="shared" si="1"/>
        <v>150</v>
      </c>
      <c r="J11" s="64">
        <v>46</v>
      </c>
      <c r="K11" s="64">
        <v>0</v>
      </c>
      <c r="L11" s="64">
        <v>0</v>
      </c>
      <c r="M11" s="64">
        <v>104</v>
      </c>
      <c r="N11" s="64">
        <f t="shared" si="2"/>
        <v>150</v>
      </c>
      <c r="O11" s="64" t="s">
        <v>21</v>
      </c>
      <c r="P11" s="64" t="s">
        <v>21</v>
      </c>
      <c r="Q11" s="64" t="s">
        <v>136</v>
      </c>
      <c r="R11" s="64" t="s">
        <v>137</v>
      </c>
    </row>
    <row r="12" spans="1:18" ht="84" x14ac:dyDescent="0.25">
      <c r="A12" s="65" t="s">
        <v>125</v>
      </c>
      <c r="B12" s="64">
        <v>0</v>
      </c>
      <c r="C12" s="64">
        <v>1</v>
      </c>
      <c r="D12" s="64">
        <f t="shared" si="3"/>
        <v>1</v>
      </c>
      <c r="E12" s="64">
        <v>0</v>
      </c>
      <c r="F12" s="64">
        <v>1</v>
      </c>
      <c r="G12" s="64">
        <v>0</v>
      </c>
      <c r="H12" s="64">
        <v>0</v>
      </c>
      <c r="I12" s="64">
        <f t="shared" si="1"/>
        <v>1</v>
      </c>
      <c r="J12" s="64">
        <v>0</v>
      </c>
      <c r="K12" s="64">
        <v>0</v>
      </c>
      <c r="L12" s="64">
        <v>0</v>
      </c>
      <c r="M12" s="64">
        <v>1</v>
      </c>
      <c r="N12" s="64">
        <f t="shared" si="2"/>
        <v>1</v>
      </c>
      <c r="O12" s="64" t="s">
        <v>21</v>
      </c>
      <c r="P12" s="64" t="s">
        <v>68</v>
      </c>
      <c r="Q12" s="64" t="s">
        <v>138</v>
      </c>
      <c r="R12" s="64" t="s">
        <v>240</v>
      </c>
    </row>
    <row r="13" spans="1:18" ht="72" x14ac:dyDescent="0.25">
      <c r="A13" s="65" t="s">
        <v>125</v>
      </c>
      <c r="B13" s="64">
        <v>0</v>
      </c>
      <c r="C13" s="64">
        <v>1</v>
      </c>
      <c r="D13" s="64">
        <f t="shared" si="3"/>
        <v>1</v>
      </c>
      <c r="E13" s="64">
        <v>0</v>
      </c>
      <c r="F13" s="64">
        <v>0</v>
      </c>
      <c r="G13" s="64">
        <v>1</v>
      </c>
      <c r="H13" s="64">
        <v>0</v>
      </c>
      <c r="I13" s="64">
        <f t="shared" si="1"/>
        <v>1</v>
      </c>
      <c r="J13" s="64">
        <v>0</v>
      </c>
      <c r="K13" s="64">
        <v>0</v>
      </c>
      <c r="L13" s="64">
        <v>0</v>
      </c>
      <c r="M13" s="64">
        <v>1</v>
      </c>
      <c r="N13" s="64">
        <f t="shared" si="2"/>
        <v>1</v>
      </c>
      <c r="O13" s="64" t="s">
        <v>21</v>
      </c>
      <c r="P13" s="64" t="s">
        <v>68</v>
      </c>
      <c r="Q13" s="64" t="s">
        <v>139</v>
      </c>
      <c r="R13" s="73" t="s">
        <v>140</v>
      </c>
    </row>
    <row r="14" spans="1:18" ht="72" x14ac:dyDescent="0.25">
      <c r="A14" s="65" t="s">
        <v>125</v>
      </c>
      <c r="B14" s="64">
        <v>1</v>
      </c>
      <c r="C14" s="64">
        <v>0</v>
      </c>
      <c r="D14" s="64">
        <f t="shared" si="3"/>
        <v>1</v>
      </c>
      <c r="E14" s="64">
        <v>0</v>
      </c>
      <c r="F14" s="64">
        <v>0</v>
      </c>
      <c r="G14" s="64">
        <v>1</v>
      </c>
      <c r="H14" s="64">
        <v>0</v>
      </c>
      <c r="I14" s="64">
        <f t="shared" si="1"/>
        <v>1</v>
      </c>
      <c r="J14" s="64">
        <v>1</v>
      </c>
      <c r="K14" s="64">
        <v>0</v>
      </c>
      <c r="L14" s="64">
        <v>0</v>
      </c>
      <c r="M14" s="64">
        <v>0</v>
      </c>
      <c r="N14" s="64">
        <f t="shared" si="2"/>
        <v>1</v>
      </c>
      <c r="O14" s="64" t="s">
        <v>21</v>
      </c>
      <c r="P14" s="64" t="s">
        <v>68</v>
      </c>
      <c r="Q14" s="64" t="s">
        <v>141</v>
      </c>
      <c r="R14" s="64" t="s">
        <v>142</v>
      </c>
    </row>
    <row r="15" spans="1:18" ht="72" x14ac:dyDescent="0.25">
      <c r="A15" s="65" t="s">
        <v>125</v>
      </c>
      <c r="B15" s="64">
        <v>3</v>
      </c>
      <c r="C15" s="64">
        <f>5+11</f>
        <v>16</v>
      </c>
      <c r="D15" s="64">
        <f t="shared" si="3"/>
        <v>19</v>
      </c>
      <c r="E15" s="64">
        <v>0</v>
      </c>
      <c r="F15" s="64">
        <v>5</v>
      </c>
      <c r="G15" s="64">
        <f>3+11</f>
        <v>14</v>
      </c>
      <c r="H15" s="64">
        <v>0</v>
      </c>
      <c r="I15" s="64">
        <f t="shared" si="1"/>
        <v>19</v>
      </c>
      <c r="J15" s="64">
        <v>0</v>
      </c>
      <c r="K15" s="64">
        <v>0</v>
      </c>
      <c r="L15" s="64">
        <v>0</v>
      </c>
      <c r="M15" s="64">
        <v>19</v>
      </c>
      <c r="N15" s="64">
        <f t="shared" si="2"/>
        <v>19</v>
      </c>
      <c r="O15" s="64" t="s">
        <v>24</v>
      </c>
      <c r="P15" s="64" t="s">
        <v>24</v>
      </c>
      <c r="Q15" s="64" t="s">
        <v>143</v>
      </c>
      <c r="R15" s="64" t="s">
        <v>144</v>
      </c>
    </row>
    <row r="16" spans="1:18" ht="72" x14ac:dyDescent="0.25">
      <c r="A16" s="65" t="s">
        <v>125</v>
      </c>
      <c r="B16" s="64">
        <f>2+4</f>
        <v>6</v>
      </c>
      <c r="C16" s="64">
        <f>4+15</f>
        <v>19</v>
      </c>
      <c r="D16" s="64">
        <f t="shared" si="3"/>
        <v>25</v>
      </c>
      <c r="E16" s="64">
        <v>0</v>
      </c>
      <c r="F16" s="64">
        <f>2+4</f>
        <v>6</v>
      </c>
      <c r="G16" s="64">
        <f>4+15</f>
        <v>19</v>
      </c>
      <c r="H16" s="64">
        <v>0</v>
      </c>
      <c r="I16" s="64">
        <f t="shared" si="1"/>
        <v>25</v>
      </c>
      <c r="J16" s="64">
        <v>1</v>
      </c>
      <c r="K16" s="64">
        <v>1</v>
      </c>
      <c r="L16" s="64">
        <v>0</v>
      </c>
      <c r="M16" s="64">
        <v>23</v>
      </c>
      <c r="N16" s="64">
        <f t="shared" si="2"/>
        <v>25</v>
      </c>
      <c r="O16" s="64" t="s">
        <v>24</v>
      </c>
      <c r="P16" s="64" t="s">
        <v>145</v>
      </c>
      <c r="Q16" s="64" t="s">
        <v>146</v>
      </c>
      <c r="R16" s="64" t="s">
        <v>147</v>
      </c>
    </row>
    <row r="17" spans="1:18" ht="60" x14ac:dyDescent="0.25">
      <c r="A17" s="65" t="s">
        <v>121</v>
      </c>
      <c r="B17" s="64">
        <v>2</v>
      </c>
      <c r="C17" s="64">
        <v>8</v>
      </c>
      <c r="D17" s="64">
        <f t="shared" si="3"/>
        <v>10</v>
      </c>
      <c r="E17" s="64">
        <v>0</v>
      </c>
      <c r="F17" s="64">
        <v>0</v>
      </c>
      <c r="G17" s="64">
        <f>2+8</f>
        <v>10</v>
      </c>
      <c r="H17" s="64">
        <v>0</v>
      </c>
      <c r="I17" s="64">
        <f t="shared" si="1"/>
        <v>10</v>
      </c>
      <c r="J17" s="64">
        <v>0</v>
      </c>
      <c r="K17" s="64">
        <v>0</v>
      </c>
      <c r="L17" s="64">
        <v>0</v>
      </c>
      <c r="M17" s="64">
        <v>10</v>
      </c>
      <c r="N17" s="64">
        <f t="shared" si="2"/>
        <v>10</v>
      </c>
      <c r="O17" s="64" t="s">
        <v>24</v>
      </c>
      <c r="P17" s="64" t="s">
        <v>145</v>
      </c>
      <c r="Q17" s="64" t="s">
        <v>148</v>
      </c>
      <c r="R17" s="64" t="s">
        <v>149</v>
      </c>
    </row>
    <row r="18" spans="1:18" ht="84" x14ac:dyDescent="0.25">
      <c r="A18" s="65" t="s">
        <v>121</v>
      </c>
      <c r="B18" s="64">
        <v>1</v>
      </c>
      <c r="C18" s="64">
        <f>1+11+3</f>
        <v>15</v>
      </c>
      <c r="D18" s="64">
        <f t="shared" si="3"/>
        <v>16</v>
      </c>
      <c r="E18" s="64">
        <v>0</v>
      </c>
      <c r="F18" s="64">
        <v>1</v>
      </c>
      <c r="G18" s="64">
        <f>1+11</f>
        <v>12</v>
      </c>
      <c r="H18" s="64">
        <v>3</v>
      </c>
      <c r="I18" s="64">
        <f t="shared" si="1"/>
        <v>16</v>
      </c>
      <c r="J18" s="64">
        <v>0</v>
      </c>
      <c r="K18" s="64">
        <v>0</v>
      </c>
      <c r="L18" s="64">
        <v>0</v>
      </c>
      <c r="M18" s="64">
        <v>16</v>
      </c>
      <c r="N18" s="64">
        <f t="shared" si="2"/>
        <v>16</v>
      </c>
      <c r="O18" s="64" t="s">
        <v>24</v>
      </c>
      <c r="P18" s="64" t="s">
        <v>150</v>
      </c>
      <c r="Q18" s="64" t="s">
        <v>151</v>
      </c>
      <c r="R18" s="64" t="s">
        <v>152</v>
      </c>
    </row>
    <row r="19" spans="1:18" ht="72" x14ac:dyDescent="0.25">
      <c r="A19" s="65" t="s">
        <v>125</v>
      </c>
      <c r="B19" s="64">
        <f>1+2</f>
        <v>3</v>
      </c>
      <c r="C19" s="64">
        <f>3+7</f>
        <v>10</v>
      </c>
      <c r="D19" s="64">
        <f t="shared" si="3"/>
        <v>13</v>
      </c>
      <c r="E19" s="64">
        <v>0</v>
      </c>
      <c r="F19" s="64">
        <f>1+3</f>
        <v>4</v>
      </c>
      <c r="G19" s="64">
        <f>2+7</f>
        <v>9</v>
      </c>
      <c r="H19" s="64">
        <v>0</v>
      </c>
      <c r="I19" s="64">
        <f t="shared" si="1"/>
        <v>13</v>
      </c>
      <c r="J19" s="64">
        <v>0</v>
      </c>
      <c r="K19" s="64">
        <v>0</v>
      </c>
      <c r="L19" s="64">
        <v>0</v>
      </c>
      <c r="M19" s="64">
        <v>13</v>
      </c>
      <c r="N19" s="64">
        <f t="shared" si="2"/>
        <v>13</v>
      </c>
      <c r="O19" s="64" t="s">
        <v>24</v>
      </c>
      <c r="P19" s="64" t="s">
        <v>153</v>
      </c>
      <c r="Q19" s="64" t="s">
        <v>148</v>
      </c>
      <c r="R19" s="64" t="s">
        <v>154</v>
      </c>
    </row>
    <row r="20" spans="1:18" ht="60" x14ac:dyDescent="0.25">
      <c r="A20" s="65" t="s">
        <v>121</v>
      </c>
      <c r="B20" s="64">
        <v>0</v>
      </c>
      <c r="C20" s="64">
        <v>15</v>
      </c>
      <c r="D20" s="64">
        <f t="shared" si="3"/>
        <v>15</v>
      </c>
      <c r="E20" s="64">
        <v>0</v>
      </c>
      <c r="F20" s="64">
        <v>0</v>
      </c>
      <c r="G20" s="64">
        <v>15</v>
      </c>
      <c r="H20" s="64">
        <v>0</v>
      </c>
      <c r="I20" s="64">
        <f t="shared" si="1"/>
        <v>15</v>
      </c>
      <c r="J20" s="64">
        <v>0</v>
      </c>
      <c r="K20" s="64">
        <v>0</v>
      </c>
      <c r="L20" s="64">
        <v>0</v>
      </c>
      <c r="M20" s="64">
        <v>15</v>
      </c>
      <c r="N20" s="64">
        <f t="shared" si="2"/>
        <v>15</v>
      </c>
      <c r="O20" s="64" t="s">
        <v>24</v>
      </c>
      <c r="P20" s="64" t="s">
        <v>155</v>
      </c>
      <c r="Q20" s="64" t="s">
        <v>156</v>
      </c>
      <c r="R20" s="64" t="s">
        <v>156</v>
      </c>
    </row>
    <row r="21" spans="1:18" ht="72" x14ac:dyDescent="0.25">
      <c r="A21" s="65" t="s">
        <v>125</v>
      </c>
      <c r="B21" s="64">
        <f>1+6</f>
        <v>7</v>
      </c>
      <c r="C21" s="64">
        <f>2+25</f>
        <v>27</v>
      </c>
      <c r="D21" s="64">
        <f t="shared" si="3"/>
        <v>34</v>
      </c>
      <c r="E21" s="64">
        <v>0</v>
      </c>
      <c r="F21" s="64">
        <f>1+2</f>
        <v>3</v>
      </c>
      <c r="G21" s="64">
        <f>6+25</f>
        <v>31</v>
      </c>
      <c r="H21" s="64">
        <v>0</v>
      </c>
      <c r="I21" s="64">
        <f t="shared" si="1"/>
        <v>34</v>
      </c>
      <c r="J21" s="64">
        <v>0</v>
      </c>
      <c r="K21" s="64">
        <v>0</v>
      </c>
      <c r="L21" s="64">
        <v>0</v>
      </c>
      <c r="M21" s="64">
        <v>34</v>
      </c>
      <c r="N21" s="64">
        <f t="shared" si="2"/>
        <v>34</v>
      </c>
      <c r="O21" s="64" t="s">
        <v>24</v>
      </c>
      <c r="P21" s="64" t="s">
        <v>24</v>
      </c>
      <c r="Q21" s="64" t="s">
        <v>157</v>
      </c>
      <c r="R21" s="64" t="s">
        <v>158</v>
      </c>
    </row>
    <row r="22" spans="1:18" ht="60" x14ac:dyDescent="0.25">
      <c r="A22" s="65" t="s">
        <v>121</v>
      </c>
      <c r="B22" s="64">
        <v>0</v>
      </c>
      <c r="C22" s="64">
        <f>14+8+1</f>
        <v>23</v>
      </c>
      <c r="D22" s="64">
        <f t="shared" si="3"/>
        <v>23</v>
      </c>
      <c r="E22" s="64">
        <v>0</v>
      </c>
      <c r="F22" s="64">
        <v>14</v>
      </c>
      <c r="G22" s="64">
        <v>8</v>
      </c>
      <c r="H22" s="64">
        <v>1</v>
      </c>
      <c r="I22" s="64">
        <f t="shared" si="1"/>
        <v>23</v>
      </c>
      <c r="J22" s="64">
        <v>0</v>
      </c>
      <c r="K22" s="64">
        <v>0</v>
      </c>
      <c r="L22" s="64">
        <v>0</v>
      </c>
      <c r="M22" s="64">
        <v>23</v>
      </c>
      <c r="N22" s="64">
        <f t="shared" si="2"/>
        <v>23</v>
      </c>
      <c r="O22" s="64" t="s">
        <v>24</v>
      </c>
      <c r="P22" s="64" t="s">
        <v>24</v>
      </c>
      <c r="Q22" s="64" t="s">
        <v>159</v>
      </c>
      <c r="R22" s="64" t="s">
        <v>160</v>
      </c>
    </row>
    <row r="23" spans="1:18" ht="60" x14ac:dyDescent="0.25">
      <c r="A23" s="65" t="s">
        <v>121</v>
      </c>
      <c r="B23" s="64">
        <v>30</v>
      </c>
      <c r="C23" s="64">
        <v>28</v>
      </c>
      <c r="D23" s="64">
        <f t="shared" si="3"/>
        <v>58</v>
      </c>
      <c r="E23" s="64">
        <f>30+28</f>
        <v>58</v>
      </c>
      <c r="F23" s="64">
        <v>0</v>
      </c>
      <c r="G23" s="64">
        <v>0</v>
      </c>
      <c r="H23" s="64">
        <v>0</v>
      </c>
      <c r="I23" s="64">
        <f t="shared" si="1"/>
        <v>58</v>
      </c>
      <c r="J23" s="64">
        <v>0</v>
      </c>
      <c r="K23" s="64">
        <v>0</v>
      </c>
      <c r="L23" s="64">
        <v>0</v>
      </c>
      <c r="M23" s="64">
        <v>58</v>
      </c>
      <c r="N23" s="64">
        <f t="shared" si="2"/>
        <v>58</v>
      </c>
      <c r="O23" s="64" t="s">
        <v>119</v>
      </c>
      <c r="P23" s="64" t="s">
        <v>120</v>
      </c>
      <c r="Q23" s="64" t="s">
        <v>161</v>
      </c>
      <c r="R23" s="64" t="s">
        <v>241</v>
      </c>
    </row>
    <row r="24" spans="1:18" ht="72" x14ac:dyDescent="0.25">
      <c r="A24" s="65" t="s">
        <v>125</v>
      </c>
      <c r="B24" s="64">
        <v>1</v>
      </c>
      <c r="C24" s="64">
        <f>2+8</f>
        <v>10</v>
      </c>
      <c r="D24" s="64">
        <f t="shared" si="3"/>
        <v>11</v>
      </c>
      <c r="E24" s="64">
        <v>0</v>
      </c>
      <c r="F24" s="64">
        <f>1+2</f>
        <v>3</v>
      </c>
      <c r="G24" s="64">
        <v>8</v>
      </c>
      <c r="H24" s="64">
        <v>0</v>
      </c>
      <c r="I24" s="64">
        <f t="shared" si="1"/>
        <v>11</v>
      </c>
      <c r="J24" s="64">
        <v>0</v>
      </c>
      <c r="K24" s="64">
        <v>0</v>
      </c>
      <c r="L24" s="64">
        <v>0</v>
      </c>
      <c r="M24" s="64">
        <v>11</v>
      </c>
      <c r="N24" s="64">
        <f t="shared" si="2"/>
        <v>11</v>
      </c>
      <c r="O24" s="64" t="s">
        <v>119</v>
      </c>
      <c r="P24" s="64" t="s">
        <v>57</v>
      </c>
      <c r="Q24" s="64" t="s">
        <v>162</v>
      </c>
      <c r="R24" s="64" t="s">
        <v>163</v>
      </c>
    </row>
    <row r="25" spans="1:18" ht="60" x14ac:dyDescent="0.25">
      <c r="A25" s="65" t="s">
        <v>121</v>
      </c>
      <c r="B25" s="64">
        <f>1+2</f>
        <v>3</v>
      </c>
      <c r="C25" s="64">
        <f>11+6</f>
        <v>17</v>
      </c>
      <c r="D25" s="64">
        <f t="shared" si="3"/>
        <v>20</v>
      </c>
      <c r="E25" s="64">
        <v>0</v>
      </c>
      <c r="F25" s="64">
        <f>1+11</f>
        <v>12</v>
      </c>
      <c r="G25" s="64">
        <f>2+6</f>
        <v>8</v>
      </c>
      <c r="H25" s="64">
        <v>0</v>
      </c>
      <c r="I25" s="64">
        <f t="shared" si="1"/>
        <v>20</v>
      </c>
      <c r="J25" s="64">
        <v>0</v>
      </c>
      <c r="K25" s="64">
        <v>0</v>
      </c>
      <c r="L25" s="64">
        <v>0</v>
      </c>
      <c r="M25" s="64">
        <v>20</v>
      </c>
      <c r="N25" s="64">
        <f t="shared" si="2"/>
        <v>20</v>
      </c>
      <c r="O25" s="64" t="s">
        <v>119</v>
      </c>
      <c r="P25" s="64" t="s">
        <v>57</v>
      </c>
      <c r="Q25" s="64" t="s">
        <v>164</v>
      </c>
      <c r="R25" s="64" t="s">
        <v>165</v>
      </c>
    </row>
    <row r="26" spans="1:18" ht="60" x14ac:dyDescent="0.25">
      <c r="A26" s="65" t="s">
        <v>121</v>
      </c>
      <c r="B26" s="64">
        <v>6</v>
      </c>
      <c r="C26" s="64">
        <f>1+12+13+1</f>
        <v>27</v>
      </c>
      <c r="D26" s="64">
        <f t="shared" si="3"/>
        <v>33</v>
      </c>
      <c r="E26" s="64">
        <v>1</v>
      </c>
      <c r="F26" s="64">
        <f>6+12</f>
        <v>18</v>
      </c>
      <c r="G26" s="64">
        <v>13</v>
      </c>
      <c r="H26" s="64">
        <v>1</v>
      </c>
      <c r="I26" s="64">
        <f t="shared" si="1"/>
        <v>33</v>
      </c>
      <c r="J26" s="64">
        <v>0</v>
      </c>
      <c r="K26" s="64">
        <v>0</v>
      </c>
      <c r="L26" s="64">
        <v>2</v>
      </c>
      <c r="M26" s="64">
        <v>31</v>
      </c>
      <c r="N26" s="64">
        <f t="shared" si="2"/>
        <v>33</v>
      </c>
      <c r="O26" s="64" t="s">
        <v>119</v>
      </c>
      <c r="P26" s="64" t="s">
        <v>57</v>
      </c>
      <c r="Q26" s="64" t="s">
        <v>166</v>
      </c>
      <c r="R26" s="64" t="s">
        <v>167</v>
      </c>
    </row>
    <row r="27" spans="1:18" ht="60" x14ac:dyDescent="0.25">
      <c r="A27" s="65" t="s">
        <v>121</v>
      </c>
      <c r="B27" s="64">
        <f>4+80</f>
        <v>84</v>
      </c>
      <c r="C27" s="64">
        <v>87</v>
      </c>
      <c r="D27" s="64">
        <f t="shared" si="3"/>
        <v>171</v>
      </c>
      <c r="E27" s="64">
        <v>4</v>
      </c>
      <c r="F27" s="64">
        <f>80+87</f>
        <v>167</v>
      </c>
      <c r="G27" s="64">
        <v>0</v>
      </c>
      <c r="H27" s="64">
        <v>0</v>
      </c>
      <c r="I27" s="64">
        <f t="shared" si="1"/>
        <v>171</v>
      </c>
      <c r="J27" s="64">
        <v>0</v>
      </c>
      <c r="K27" s="64">
        <v>0</v>
      </c>
      <c r="L27" s="64">
        <v>0</v>
      </c>
      <c r="M27" s="64">
        <v>171</v>
      </c>
      <c r="N27" s="64">
        <f t="shared" si="2"/>
        <v>171</v>
      </c>
      <c r="O27" s="64" t="s">
        <v>119</v>
      </c>
      <c r="P27" s="64" t="s">
        <v>57</v>
      </c>
      <c r="Q27" s="64" t="s">
        <v>166</v>
      </c>
      <c r="R27" s="64" t="s">
        <v>167</v>
      </c>
    </row>
    <row r="28" spans="1:18" ht="72" x14ac:dyDescent="0.25">
      <c r="A28" s="65" t="s">
        <v>125</v>
      </c>
      <c r="B28" s="64">
        <v>1</v>
      </c>
      <c r="C28" s="64">
        <v>0</v>
      </c>
      <c r="D28" s="64">
        <f t="shared" si="3"/>
        <v>1</v>
      </c>
      <c r="E28" s="64">
        <v>0</v>
      </c>
      <c r="F28" s="64">
        <v>0</v>
      </c>
      <c r="G28" s="64">
        <v>1</v>
      </c>
      <c r="H28" s="64">
        <v>0</v>
      </c>
      <c r="I28" s="64">
        <f t="shared" si="1"/>
        <v>1</v>
      </c>
      <c r="J28" s="64">
        <v>0</v>
      </c>
      <c r="K28" s="64">
        <v>0</v>
      </c>
      <c r="L28" s="64">
        <v>0</v>
      </c>
      <c r="M28" s="64">
        <v>1</v>
      </c>
      <c r="N28" s="64">
        <f t="shared" si="2"/>
        <v>1</v>
      </c>
      <c r="O28" s="64" t="s">
        <v>119</v>
      </c>
      <c r="P28" s="64" t="s">
        <v>57</v>
      </c>
      <c r="Q28" s="64" t="s">
        <v>168</v>
      </c>
      <c r="R28" s="64" t="s">
        <v>169</v>
      </c>
    </row>
    <row r="29" spans="1:18" ht="60" x14ac:dyDescent="0.25">
      <c r="A29" s="65" t="s">
        <v>121</v>
      </c>
      <c r="B29" s="64">
        <f>83+4</f>
        <v>87</v>
      </c>
      <c r="C29" s="64">
        <f>46+28+6</f>
        <v>80</v>
      </c>
      <c r="D29" s="64">
        <f t="shared" si="3"/>
        <v>167</v>
      </c>
      <c r="E29" s="64">
        <f>83+46</f>
        <v>129</v>
      </c>
      <c r="F29" s="64">
        <f>4+28</f>
        <v>32</v>
      </c>
      <c r="G29" s="64">
        <v>6</v>
      </c>
      <c r="H29" s="64">
        <v>0</v>
      </c>
      <c r="I29" s="64">
        <f t="shared" si="1"/>
        <v>167</v>
      </c>
      <c r="J29" s="64">
        <v>16</v>
      </c>
      <c r="K29" s="64">
        <v>0</v>
      </c>
      <c r="L29" s="64">
        <v>2</v>
      </c>
      <c r="M29" s="64">
        <v>149</v>
      </c>
      <c r="N29" s="64">
        <f t="shared" si="2"/>
        <v>167</v>
      </c>
      <c r="O29" s="64" t="s">
        <v>119</v>
      </c>
      <c r="P29" s="64" t="s">
        <v>57</v>
      </c>
      <c r="Q29" s="64" t="s">
        <v>170</v>
      </c>
      <c r="R29" s="64" t="s">
        <v>171</v>
      </c>
    </row>
    <row r="30" spans="1:18" ht="72" x14ac:dyDescent="0.25">
      <c r="A30" s="65" t="s">
        <v>125</v>
      </c>
      <c r="B30" s="64">
        <v>16</v>
      </c>
      <c r="C30" s="64">
        <f>29+3</f>
        <v>32</v>
      </c>
      <c r="D30" s="64">
        <f t="shared" si="3"/>
        <v>48</v>
      </c>
      <c r="E30" s="64">
        <v>0</v>
      </c>
      <c r="F30" s="64">
        <f>16+29</f>
        <v>45</v>
      </c>
      <c r="G30" s="64">
        <v>3</v>
      </c>
      <c r="H30" s="64">
        <v>0</v>
      </c>
      <c r="I30" s="64">
        <f t="shared" si="1"/>
        <v>48</v>
      </c>
      <c r="J30" s="64">
        <v>2</v>
      </c>
      <c r="K30" s="64">
        <v>0</v>
      </c>
      <c r="L30" s="64">
        <v>2</v>
      </c>
      <c r="M30" s="64">
        <v>44</v>
      </c>
      <c r="N30" s="64">
        <f t="shared" si="2"/>
        <v>48</v>
      </c>
      <c r="O30" s="64" t="s">
        <v>119</v>
      </c>
      <c r="P30" s="64" t="s">
        <v>57</v>
      </c>
      <c r="Q30" s="64" t="s">
        <v>172</v>
      </c>
      <c r="R30" s="64" t="s">
        <v>173</v>
      </c>
    </row>
    <row r="31" spans="1:18" ht="72" x14ac:dyDescent="0.25">
      <c r="A31" s="65" t="s">
        <v>125</v>
      </c>
      <c r="B31" s="64">
        <v>1</v>
      </c>
      <c r="C31" s="64">
        <v>0</v>
      </c>
      <c r="D31" s="64">
        <f t="shared" si="3"/>
        <v>1</v>
      </c>
      <c r="E31" s="64">
        <v>0</v>
      </c>
      <c r="F31" s="64">
        <v>0</v>
      </c>
      <c r="G31" s="64">
        <v>1</v>
      </c>
      <c r="H31" s="64">
        <v>0</v>
      </c>
      <c r="I31" s="64">
        <f t="shared" si="1"/>
        <v>1</v>
      </c>
      <c r="J31" s="64">
        <v>0</v>
      </c>
      <c r="K31" s="64">
        <v>0</v>
      </c>
      <c r="L31" s="64">
        <v>0</v>
      </c>
      <c r="M31" s="64">
        <v>1</v>
      </c>
      <c r="N31" s="64">
        <f t="shared" si="2"/>
        <v>1</v>
      </c>
      <c r="O31" s="64" t="s">
        <v>109</v>
      </c>
      <c r="P31" s="64" t="s">
        <v>174</v>
      </c>
      <c r="Q31" s="64" t="s">
        <v>175</v>
      </c>
      <c r="R31" s="64" t="s">
        <v>175</v>
      </c>
    </row>
    <row r="32" spans="1:18" ht="72" x14ac:dyDescent="0.25">
      <c r="A32" s="65" t="s">
        <v>125</v>
      </c>
      <c r="B32" s="64">
        <v>1</v>
      </c>
      <c r="C32" s="64">
        <v>0</v>
      </c>
      <c r="D32" s="64">
        <f t="shared" si="3"/>
        <v>1</v>
      </c>
      <c r="E32" s="64">
        <v>0</v>
      </c>
      <c r="F32" s="64">
        <v>0</v>
      </c>
      <c r="G32" s="64">
        <v>1</v>
      </c>
      <c r="H32" s="64">
        <v>0</v>
      </c>
      <c r="I32" s="64">
        <f t="shared" si="1"/>
        <v>1</v>
      </c>
      <c r="J32" s="64">
        <v>0</v>
      </c>
      <c r="K32" s="64">
        <v>0</v>
      </c>
      <c r="L32" s="64">
        <v>0</v>
      </c>
      <c r="M32" s="64">
        <v>1</v>
      </c>
      <c r="N32" s="64">
        <f t="shared" si="2"/>
        <v>1</v>
      </c>
      <c r="O32" s="64" t="s">
        <v>109</v>
      </c>
      <c r="P32" s="64" t="s">
        <v>174</v>
      </c>
      <c r="Q32" s="64" t="s">
        <v>176</v>
      </c>
      <c r="R32" s="64" t="s">
        <v>176</v>
      </c>
    </row>
    <row r="33" spans="1:18" ht="72" x14ac:dyDescent="0.25">
      <c r="A33" s="65" t="s">
        <v>125</v>
      </c>
      <c r="B33" s="64">
        <v>0</v>
      </c>
      <c r="C33" s="64">
        <v>1</v>
      </c>
      <c r="D33" s="64">
        <f t="shared" si="3"/>
        <v>1</v>
      </c>
      <c r="E33" s="64">
        <v>0</v>
      </c>
      <c r="F33" s="64">
        <v>0</v>
      </c>
      <c r="G33" s="64">
        <v>1</v>
      </c>
      <c r="H33" s="64">
        <v>0</v>
      </c>
      <c r="I33" s="64">
        <f t="shared" si="1"/>
        <v>1</v>
      </c>
      <c r="J33" s="64">
        <v>0</v>
      </c>
      <c r="K33" s="64">
        <v>0</v>
      </c>
      <c r="L33" s="64">
        <v>0</v>
      </c>
      <c r="M33" s="64">
        <v>1</v>
      </c>
      <c r="N33" s="64">
        <f t="shared" si="2"/>
        <v>1</v>
      </c>
      <c r="O33" s="64" t="s">
        <v>109</v>
      </c>
      <c r="P33" s="64" t="s">
        <v>174</v>
      </c>
      <c r="Q33" s="64" t="s">
        <v>177</v>
      </c>
      <c r="R33" s="64" t="s">
        <v>177</v>
      </c>
    </row>
    <row r="34" spans="1:18" ht="60" x14ac:dyDescent="0.25">
      <c r="A34" s="65" t="s">
        <v>121</v>
      </c>
      <c r="B34" s="64">
        <f>2+3</f>
        <v>5</v>
      </c>
      <c r="C34" s="64">
        <f>1+6</f>
        <v>7</v>
      </c>
      <c r="D34" s="64">
        <f t="shared" si="3"/>
        <v>12</v>
      </c>
      <c r="E34" s="64">
        <v>0</v>
      </c>
      <c r="F34" s="64">
        <f>2+1</f>
        <v>3</v>
      </c>
      <c r="G34" s="64">
        <f>3+6</f>
        <v>9</v>
      </c>
      <c r="H34" s="64">
        <v>0</v>
      </c>
      <c r="I34" s="64">
        <f t="shared" si="1"/>
        <v>12</v>
      </c>
      <c r="J34" s="64">
        <v>1</v>
      </c>
      <c r="K34" s="64">
        <v>0</v>
      </c>
      <c r="L34" s="64">
        <v>0</v>
      </c>
      <c r="M34" s="64">
        <v>12</v>
      </c>
      <c r="N34" s="64">
        <f t="shared" si="2"/>
        <v>13</v>
      </c>
      <c r="O34" s="64" t="s">
        <v>109</v>
      </c>
      <c r="P34" s="64" t="s">
        <v>174</v>
      </c>
      <c r="Q34" s="64" t="s">
        <v>176</v>
      </c>
      <c r="R34" s="64" t="s">
        <v>176</v>
      </c>
    </row>
    <row r="35" spans="1:18" ht="72" x14ac:dyDescent="0.25">
      <c r="A35" s="65" t="s">
        <v>125</v>
      </c>
      <c r="B35" s="64">
        <v>10</v>
      </c>
      <c r="C35" s="64">
        <f>20+7</f>
        <v>27</v>
      </c>
      <c r="D35" s="64">
        <f t="shared" si="3"/>
        <v>37</v>
      </c>
      <c r="E35" s="64">
        <v>0</v>
      </c>
      <c r="F35" s="64">
        <f>10+20</f>
        <v>30</v>
      </c>
      <c r="G35" s="64">
        <v>7</v>
      </c>
      <c r="H35" s="64">
        <v>0</v>
      </c>
      <c r="I35" s="64">
        <f t="shared" si="1"/>
        <v>37</v>
      </c>
      <c r="J35" s="64">
        <v>0</v>
      </c>
      <c r="K35" s="64">
        <v>0</v>
      </c>
      <c r="L35" s="64">
        <v>0</v>
      </c>
      <c r="M35" s="64">
        <v>37</v>
      </c>
      <c r="N35" s="64">
        <f t="shared" si="2"/>
        <v>37</v>
      </c>
      <c r="O35" s="64" t="s">
        <v>109</v>
      </c>
      <c r="P35" s="64" t="s">
        <v>174</v>
      </c>
      <c r="Q35" s="64" t="s">
        <v>178</v>
      </c>
      <c r="R35" s="64" t="s">
        <v>179</v>
      </c>
    </row>
    <row r="36" spans="1:18" ht="60" x14ac:dyDescent="0.25">
      <c r="A36" s="65" t="s">
        <v>121</v>
      </c>
      <c r="B36" s="64">
        <v>32</v>
      </c>
      <c r="C36" s="64">
        <f>11+200+1</f>
        <v>212</v>
      </c>
      <c r="D36" s="64">
        <f t="shared" si="3"/>
        <v>244</v>
      </c>
      <c r="E36" s="64">
        <v>0</v>
      </c>
      <c r="F36" s="64">
        <v>11</v>
      </c>
      <c r="G36" s="64">
        <f>32+200</f>
        <v>232</v>
      </c>
      <c r="H36" s="64">
        <v>1</v>
      </c>
      <c r="I36" s="64">
        <f t="shared" si="1"/>
        <v>244</v>
      </c>
      <c r="J36" s="64">
        <v>0</v>
      </c>
      <c r="K36" s="64">
        <v>0</v>
      </c>
      <c r="L36" s="64">
        <v>0</v>
      </c>
      <c r="M36" s="64">
        <v>244</v>
      </c>
      <c r="N36" s="64">
        <f t="shared" si="2"/>
        <v>244</v>
      </c>
      <c r="O36" s="64" t="s">
        <v>109</v>
      </c>
      <c r="P36" s="64" t="s">
        <v>174</v>
      </c>
      <c r="Q36" s="64" t="s">
        <v>180</v>
      </c>
      <c r="R36" s="64" t="s">
        <v>181</v>
      </c>
    </row>
    <row r="37" spans="1:18" ht="72" x14ac:dyDescent="0.25">
      <c r="A37" s="65" t="s">
        <v>125</v>
      </c>
      <c r="B37" s="64">
        <v>45</v>
      </c>
      <c r="C37" s="64">
        <v>75</v>
      </c>
      <c r="D37" s="64">
        <f t="shared" si="3"/>
        <v>120</v>
      </c>
      <c r="E37" s="64">
        <f>45+75</f>
        <v>120</v>
      </c>
      <c r="F37" s="64">
        <v>0</v>
      </c>
      <c r="G37" s="64">
        <v>0</v>
      </c>
      <c r="H37" s="64">
        <v>0</v>
      </c>
      <c r="I37" s="64">
        <f t="shared" si="1"/>
        <v>120</v>
      </c>
      <c r="J37" s="64">
        <v>0</v>
      </c>
      <c r="K37" s="64">
        <v>0</v>
      </c>
      <c r="L37" s="64">
        <v>0</v>
      </c>
      <c r="M37" s="64">
        <v>120</v>
      </c>
      <c r="N37" s="64">
        <f t="shared" si="2"/>
        <v>120</v>
      </c>
      <c r="O37" s="64" t="s">
        <v>109</v>
      </c>
      <c r="P37" s="64" t="s">
        <v>182</v>
      </c>
      <c r="Q37" s="64" t="s">
        <v>183</v>
      </c>
      <c r="R37" s="64" t="s">
        <v>184</v>
      </c>
    </row>
    <row r="38" spans="1:18" ht="84" x14ac:dyDescent="0.25">
      <c r="A38" s="65" t="s">
        <v>125</v>
      </c>
      <c r="B38" s="64">
        <v>0</v>
      </c>
      <c r="C38" s="64">
        <v>1</v>
      </c>
      <c r="D38" s="64">
        <f t="shared" si="3"/>
        <v>1</v>
      </c>
      <c r="E38" s="64">
        <v>0</v>
      </c>
      <c r="F38" s="64">
        <v>0</v>
      </c>
      <c r="G38" s="64">
        <v>1</v>
      </c>
      <c r="H38" s="64">
        <v>0</v>
      </c>
      <c r="I38" s="64">
        <f t="shared" si="1"/>
        <v>1</v>
      </c>
      <c r="J38" s="64">
        <v>0</v>
      </c>
      <c r="K38" s="64">
        <v>0</v>
      </c>
      <c r="L38" s="64">
        <v>0</v>
      </c>
      <c r="M38" s="64">
        <v>1</v>
      </c>
      <c r="N38" s="64">
        <f t="shared" si="2"/>
        <v>1</v>
      </c>
      <c r="O38" s="64" t="s">
        <v>111</v>
      </c>
      <c r="P38" s="64" t="s">
        <v>185</v>
      </c>
      <c r="Q38" s="64" t="s">
        <v>186</v>
      </c>
      <c r="R38" s="64" t="s">
        <v>187</v>
      </c>
    </row>
    <row r="39" spans="1:18" ht="72" x14ac:dyDescent="0.25">
      <c r="A39" s="65" t="s">
        <v>125</v>
      </c>
      <c r="B39" s="64">
        <f>42+10</f>
        <v>52</v>
      </c>
      <c r="C39" s="64">
        <f>49+80</f>
        <v>129</v>
      </c>
      <c r="D39" s="64">
        <f t="shared" si="3"/>
        <v>181</v>
      </c>
      <c r="E39" s="64">
        <v>0</v>
      </c>
      <c r="F39" s="64">
        <f>42+49</f>
        <v>91</v>
      </c>
      <c r="G39" s="64">
        <f>10+80</f>
        <v>90</v>
      </c>
      <c r="H39" s="64">
        <v>0</v>
      </c>
      <c r="I39" s="64">
        <f t="shared" si="1"/>
        <v>181</v>
      </c>
      <c r="J39" s="64">
        <v>0</v>
      </c>
      <c r="K39" s="64">
        <v>0</v>
      </c>
      <c r="L39" s="64">
        <v>0</v>
      </c>
      <c r="M39" s="64">
        <v>181</v>
      </c>
      <c r="N39" s="64">
        <f t="shared" si="2"/>
        <v>181</v>
      </c>
      <c r="O39" s="64" t="s">
        <v>111</v>
      </c>
      <c r="P39" s="64" t="s">
        <v>188</v>
      </c>
      <c r="Q39" s="64" t="s">
        <v>189</v>
      </c>
      <c r="R39" s="64" t="s">
        <v>189</v>
      </c>
    </row>
    <row r="40" spans="1:18" ht="72" x14ac:dyDescent="0.25">
      <c r="A40" s="65" t="s">
        <v>125</v>
      </c>
      <c r="B40" s="64">
        <v>0</v>
      </c>
      <c r="C40" s="64">
        <v>1</v>
      </c>
      <c r="D40" s="64">
        <f t="shared" si="3"/>
        <v>1</v>
      </c>
      <c r="E40" s="64">
        <v>0</v>
      </c>
      <c r="F40" s="64">
        <v>1</v>
      </c>
      <c r="G40" s="64">
        <v>0</v>
      </c>
      <c r="H40" s="64">
        <v>0</v>
      </c>
      <c r="I40" s="64">
        <f t="shared" si="1"/>
        <v>1</v>
      </c>
      <c r="J40" s="64">
        <v>0</v>
      </c>
      <c r="K40" s="64">
        <v>0</v>
      </c>
      <c r="L40" s="64">
        <v>0</v>
      </c>
      <c r="M40" s="64">
        <v>1</v>
      </c>
      <c r="N40" s="64">
        <f t="shared" si="2"/>
        <v>1</v>
      </c>
      <c r="O40" s="64" t="s">
        <v>111</v>
      </c>
      <c r="P40" s="64" t="s">
        <v>113</v>
      </c>
      <c r="Q40" s="64" t="s">
        <v>190</v>
      </c>
      <c r="R40" s="64" t="s">
        <v>191</v>
      </c>
    </row>
    <row r="41" spans="1:18" ht="72" x14ac:dyDescent="0.25">
      <c r="A41" s="65" t="s">
        <v>125</v>
      </c>
      <c r="B41" s="64">
        <v>0</v>
      </c>
      <c r="C41" s="64">
        <v>1</v>
      </c>
      <c r="D41" s="64">
        <f t="shared" si="3"/>
        <v>1</v>
      </c>
      <c r="E41" s="64">
        <v>0</v>
      </c>
      <c r="F41" s="64">
        <v>1</v>
      </c>
      <c r="G41" s="64">
        <v>0</v>
      </c>
      <c r="H41" s="64">
        <v>0</v>
      </c>
      <c r="I41" s="64">
        <f t="shared" si="1"/>
        <v>1</v>
      </c>
      <c r="J41" s="64">
        <v>0</v>
      </c>
      <c r="K41" s="64">
        <v>0</v>
      </c>
      <c r="L41" s="64">
        <v>0</v>
      </c>
      <c r="M41" s="64">
        <v>1</v>
      </c>
      <c r="N41" s="64">
        <f t="shared" si="2"/>
        <v>1</v>
      </c>
      <c r="O41" s="64" t="s">
        <v>111</v>
      </c>
      <c r="P41" s="64" t="s">
        <v>113</v>
      </c>
      <c r="Q41" s="64" t="s">
        <v>190</v>
      </c>
      <c r="R41" s="64" t="s">
        <v>192</v>
      </c>
    </row>
    <row r="42" spans="1:18" ht="84" x14ac:dyDescent="0.25">
      <c r="A42" s="65" t="s">
        <v>125</v>
      </c>
      <c r="B42" s="64">
        <v>1</v>
      </c>
      <c r="C42" s="64">
        <v>0</v>
      </c>
      <c r="D42" s="64">
        <f t="shared" si="3"/>
        <v>1</v>
      </c>
      <c r="E42" s="64">
        <v>0</v>
      </c>
      <c r="F42" s="64">
        <v>0</v>
      </c>
      <c r="G42" s="64">
        <v>1</v>
      </c>
      <c r="H42" s="64">
        <v>0</v>
      </c>
      <c r="I42" s="64">
        <f t="shared" si="1"/>
        <v>1</v>
      </c>
      <c r="J42" s="64">
        <v>0</v>
      </c>
      <c r="K42" s="64">
        <v>0</v>
      </c>
      <c r="L42" s="64">
        <v>0</v>
      </c>
      <c r="M42" s="64">
        <v>1</v>
      </c>
      <c r="N42" s="64">
        <f t="shared" si="2"/>
        <v>1</v>
      </c>
      <c r="O42" s="64" t="s">
        <v>111</v>
      </c>
      <c r="P42" s="64" t="s">
        <v>113</v>
      </c>
      <c r="Q42" s="64" t="s">
        <v>193</v>
      </c>
      <c r="R42" s="64" t="s">
        <v>194</v>
      </c>
    </row>
    <row r="43" spans="1:18" ht="72" x14ac:dyDescent="0.25">
      <c r="A43" s="65" t="s">
        <v>125</v>
      </c>
      <c r="B43" s="64">
        <v>0</v>
      </c>
      <c r="C43" s="64">
        <v>1</v>
      </c>
      <c r="D43" s="64">
        <f t="shared" si="3"/>
        <v>1</v>
      </c>
      <c r="E43" s="64">
        <v>0</v>
      </c>
      <c r="F43" s="64">
        <v>1</v>
      </c>
      <c r="G43" s="64">
        <v>0</v>
      </c>
      <c r="H43" s="64">
        <v>0</v>
      </c>
      <c r="I43" s="64">
        <f t="shared" si="1"/>
        <v>1</v>
      </c>
      <c r="J43" s="64">
        <v>0</v>
      </c>
      <c r="K43" s="64">
        <v>0</v>
      </c>
      <c r="L43" s="64">
        <v>0</v>
      </c>
      <c r="M43" s="64">
        <v>1</v>
      </c>
      <c r="N43" s="64">
        <f t="shared" si="2"/>
        <v>1</v>
      </c>
      <c r="O43" s="64" t="s">
        <v>111</v>
      </c>
      <c r="P43" s="64" t="s">
        <v>195</v>
      </c>
      <c r="Q43" s="64" t="s">
        <v>196</v>
      </c>
      <c r="R43" s="64" t="s">
        <v>197</v>
      </c>
    </row>
    <row r="44" spans="1:18" ht="72" x14ac:dyDescent="0.25">
      <c r="A44" s="65" t="s">
        <v>125</v>
      </c>
      <c r="B44" s="64">
        <v>0</v>
      </c>
      <c r="C44" s="64">
        <v>1</v>
      </c>
      <c r="D44" s="64">
        <f t="shared" si="3"/>
        <v>1</v>
      </c>
      <c r="E44" s="64">
        <v>0</v>
      </c>
      <c r="F44" s="64">
        <v>0</v>
      </c>
      <c r="G44" s="64">
        <v>1</v>
      </c>
      <c r="H44" s="64">
        <v>0</v>
      </c>
      <c r="I44" s="64">
        <f t="shared" si="1"/>
        <v>1</v>
      </c>
      <c r="J44" s="64">
        <v>0</v>
      </c>
      <c r="K44" s="64">
        <v>0</v>
      </c>
      <c r="L44" s="64">
        <v>0</v>
      </c>
      <c r="M44" s="64">
        <v>1</v>
      </c>
      <c r="N44" s="64">
        <f t="shared" si="2"/>
        <v>1</v>
      </c>
      <c r="O44" s="64" t="s">
        <v>111</v>
      </c>
      <c r="P44" s="64" t="s">
        <v>113</v>
      </c>
      <c r="Q44" s="64" t="s">
        <v>198</v>
      </c>
      <c r="R44" s="64" t="s">
        <v>199</v>
      </c>
    </row>
    <row r="45" spans="1:18" ht="72" x14ac:dyDescent="0.25">
      <c r="A45" s="65" t="s">
        <v>125</v>
      </c>
      <c r="B45" s="64">
        <v>0</v>
      </c>
      <c r="C45" s="64">
        <v>1</v>
      </c>
      <c r="D45" s="64">
        <f t="shared" si="3"/>
        <v>1</v>
      </c>
      <c r="E45" s="64">
        <v>0</v>
      </c>
      <c r="F45" s="64">
        <v>0</v>
      </c>
      <c r="G45" s="64">
        <v>1</v>
      </c>
      <c r="H45" s="64">
        <v>0</v>
      </c>
      <c r="I45" s="64">
        <f t="shared" si="1"/>
        <v>1</v>
      </c>
      <c r="J45" s="64">
        <v>0</v>
      </c>
      <c r="K45" s="64">
        <v>0</v>
      </c>
      <c r="L45" s="64">
        <v>0</v>
      </c>
      <c r="M45" s="64">
        <v>1</v>
      </c>
      <c r="N45" s="64">
        <f t="shared" si="2"/>
        <v>1</v>
      </c>
      <c r="O45" s="64" t="s">
        <v>111</v>
      </c>
      <c r="P45" s="64" t="s">
        <v>195</v>
      </c>
      <c r="Q45" s="64" t="s">
        <v>200</v>
      </c>
      <c r="R45" s="64" t="s">
        <v>192</v>
      </c>
    </row>
    <row r="46" spans="1:18" ht="72" x14ac:dyDescent="0.25">
      <c r="A46" s="65" t="s">
        <v>125</v>
      </c>
      <c r="B46" s="64">
        <f>40+34</f>
        <v>74</v>
      </c>
      <c r="C46" s="64">
        <f>16+67</f>
        <v>83</v>
      </c>
      <c r="D46" s="64">
        <f t="shared" si="3"/>
        <v>157</v>
      </c>
      <c r="E46" s="64">
        <f>40+16</f>
        <v>56</v>
      </c>
      <c r="F46" s="64">
        <f>34+67</f>
        <v>101</v>
      </c>
      <c r="G46" s="64">
        <v>0</v>
      </c>
      <c r="H46" s="64">
        <v>0</v>
      </c>
      <c r="I46" s="64">
        <f t="shared" si="1"/>
        <v>157</v>
      </c>
      <c r="J46" s="64">
        <v>0</v>
      </c>
      <c r="K46" s="64">
        <v>0</v>
      </c>
      <c r="L46" s="64">
        <v>0</v>
      </c>
      <c r="M46" s="64">
        <v>157</v>
      </c>
      <c r="N46" s="64">
        <f t="shared" si="2"/>
        <v>157</v>
      </c>
      <c r="O46" s="64" t="s">
        <v>111</v>
      </c>
      <c r="P46" s="64" t="s">
        <v>113</v>
      </c>
      <c r="Q46" s="64" t="s">
        <v>201</v>
      </c>
      <c r="R46" s="64" t="s">
        <v>202</v>
      </c>
    </row>
    <row r="47" spans="1:18" ht="72" x14ac:dyDescent="0.25">
      <c r="A47" s="65" t="s">
        <v>125</v>
      </c>
      <c r="B47" s="64">
        <v>0</v>
      </c>
      <c r="C47" s="64">
        <v>1</v>
      </c>
      <c r="D47" s="64">
        <f t="shared" si="3"/>
        <v>1</v>
      </c>
      <c r="E47" s="64">
        <v>0</v>
      </c>
      <c r="F47" s="64">
        <v>0</v>
      </c>
      <c r="G47" s="64">
        <v>1</v>
      </c>
      <c r="H47" s="64">
        <v>0</v>
      </c>
      <c r="I47" s="64">
        <f t="shared" si="1"/>
        <v>1</v>
      </c>
      <c r="J47" s="64">
        <v>1</v>
      </c>
      <c r="K47" s="64">
        <v>0</v>
      </c>
      <c r="L47" s="64">
        <v>0</v>
      </c>
      <c r="M47" s="64">
        <v>0</v>
      </c>
      <c r="N47" s="64">
        <f t="shared" si="2"/>
        <v>1</v>
      </c>
      <c r="O47" s="64" t="s">
        <v>112</v>
      </c>
      <c r="P47" s="64" t="s">
        <v>116</v>
      </c>
      <c r="Q47" s="64" t="s">
        <v>203</v>
      </c>
      <c r="R47" s="64" t="s">
        <v>204</v>
      </c>
    </row>
    <row r="48" spans="1:18" ht="72" x14ac:dyDescent="0.25">
      <c r="A48" s="65" t="s">
        <v>125</v>
      </c>
      <c r="B48" s="64">
        <v>1</v>
      </c>
      <c r="C48" s="64">
        <v>0</v>
      </c>
      <c r="D48" s="64">
        <f t="shared" si="3"/>
        <v>1</v>
      </c>
      <c r="E48" s="64">
        <v>0</v>
      </c>
      <c r="F48" s="64">
        <v>0</v>
      </c>
      <c r="G48" s="64">
        <v>0</v>
      </c>
      <c r="H48" s="64">
        <v>1</v>
      </c>
      <c r="I48" s="64">
        <f t="shared" si="1"/>
        <v>1</v>
      </c>
      <c r="J48" s="64">
        <v>0</v>
      </c>
      <c r="K48" s="64">
        <v>0</v>
      </c>
      <c r="L48" s="64">
        <v>0</v>
      </c>
      <c r="M48" s="64">
        <v>1</v>
      </c>
      <c r="N48" s="64">
        <f t="shared" si="2"/>
        <v>1</v>
      </c>
      <c r="O48" s="64" t="s">
        <v>112</v>
      </c>
      <c r="P48" s="64" t="s">
        <v>116</v>
      </c>
      <c r="Q48" s="64" t="s">
        <v>205</v>
      </c>
      <c r="R48" s="64" t="s">
        <v>206</v>
      </c>
    </row>
    <row r="49" spans="1:18" ht="60" x14ac:dyDescent="0.25">
      <c r="A49" s="65" t="s">
        <v>121</v>
      </c>
      <c r="B49" s="64">
        <v>3</v>
      </c>
      <c r="C49" s="64">
        <f>8+26</f>
        <v>34</v>
      </c>
      <c r="D49" s="64">
        <f t="shared" si="3"/>
        <v>37</v>
      </c>
      <c r="E49" s="64">
        <v>0</v>
      </c>
      <c r="F49" s="64">
        <f>3+8</f>
        <v>11</v>
      </c>
      <c r="G49" s="64">
        <v>26</v>
      </c>
      <c r="H49" s="64">
        <v>0</v>
      </c>
      <c r="I49" s="64">
        <f t="shared" si="1"/>
        <v>37</v>
      </c>
      <c r="J49" s="64">
        <v>27</v>
      </c>
      <c r="K49" s="64">
        <v>0</v>
      </c>
      <c r="L49" s="64">
        <v>0</v>
      </c>
      <c r="M49" s="64">
        <v>10</v>
      </c>
      <c r="N49" s="64">
        <f t="shared" si="2"/>
        <v>37</v>
      </c>
      <c r="O49" s="64" t="s">
        <v>112</v>
      </c>
      <c r="P49" s="64" t="s">
        <v>116</v>
      </c>
      <c r="Q49" s="64" t="s">
        <v>207</v>
      </c>
      <c r="R49" s="64" t="s">
        <v>208</v>
      </c>
    </row>
    <row r="50" spans="1:18" ht="60" x14ac:dyDescent="0.25">
      <c r="A50" s="65" t="s">
        <v>121</v>
      </c>
      <c r="B50" s="64">
        <v>56</v>
      </c>
      <c r="C50" s="64">
        <v>53</v>
      </c>
      <c r="D50" s="64">
        <f t="shared" si="3"/>
        <v>109</v>
      </c>
      <c r="E50" s="64">
        <v>0</v>
      </c>
      <c r="F50" s="64">
        <f>56+53</f>
        <v>109</v>
      </c>
      <c r="G50" s="64">
        <v>0</v>
      </c>
      <c r="H50" s="64">
        <v>0</v>
      </c>
      <c r="I50" s="64">
        <f t="shared" si="1"/>
        <v>109</v>
      </c>
      <c r="J50" s="64">
        <v>57</v>
      </c>
      <c r="K50" s="64">
        <v>0</v>
      </c>
      <c r="L50" s="64">
        <v>0</v>
      </c>
      <c r="M50" s="64">
        <v>52</v>
      </c>
      <c r="N50" s="64">
        <f t="shared" si="2"/>
        <v>109</v>
      </c>
      <c r="O50" s="64" t="s">
        <v>112</v>
      </c>
      <c r="P50" s="64" t="s">
        <v>116</v>
      </c>
      <c r="Q50" s="64" t="s">
        <v>205</v>
      </c>
      <c r="R50" s="64" t="s">
        <v>206</v>
      </c>
    </row>
    <row r="51" spans="1:18" ht="72" x14ac:dyDescent="0.25">
      <c r="A51" s="65" t="s">
        <v>125</v>
      </c>
      <c r="B51" s="64">
        <f>1+1</f>
        <v>2</v>
      </c>
      <c r="C51" s="64">
        <f>4+5+2</f>
        <v>11</v>
      </c>
      <c r="D51" s="64">
        <f t="shared" si="3"/>
        <v>13</v>
      </c>
      <c r="E51" s="64">
        <v>0</v>
      </c>
      <c r="F51" s="64">
        <f>1+4</f>
        <v>5</v>
      </c>
      <c r="G51" s="64">
        <f>1+5</f>
        <v>6</v>
      </c>
      <c r="H51" s="64">
        <v>2</v>
      </c>
      <c r="I51" s="64">
        <f t="shared" si="1"/>
        <v>13</v>
      </c>
      <c r="J51" s="64">
        <v>5</v>
      </c>
      <c r="K51" s="64">
        <v>0</v>
      </c>
      <c r="L51" s="64">
        <v>0</v>
      </c>
      <c r="M51" s="64">
        <v>8</v>
      </c>
      <c r="N51" s="64">
        <f t="shared" si="2"/>
        <v>13</v>
      </c>
      <c r="O51" s="64" t="s">
        <v>112</v>
      </c>
      <c r="P51" s="64" t="s">
        <v>116</v>
      </c>
      <c r="Q51" s="64" t="s">
        <v>209</v>
      </c>
      <c r="R51" s="64" t="s">
        <v>210</v>
      </c>
    </row>
    <row r="52" spans="1:18" ht="72" x14ac:dyDescent="0.25">
      <c r="A52" s="65" t="s">
        <v>125</v>
      </c>
      <c r="B52" s="64">
        <v>0</v>
      </c>
      <c r="C52" s="64">
        <f>1+2</f>
        <v>3</v>
      </c>
      <c r="D52" s="64">
        <f t="shared" si="3"/>
        <v>3</v>
      </c>
      <c r="E52" s="64">
        <v>0</v>
      </c>
      <c r="F52" s="64">
        <v>1</v>
      </c>
      <c r="G52" s="64">
        <v>2</v>
      </c>
      <c r="H52" s="64">
        <v>0</v>
      </c>
      <c r="I52" s="64">
        <f t="shared" si="1"/>
        <v>3</v>
      </c>
      <c r="J52" s="64">
        <v>0</v>
      </c>
      <c r="K52" s="64">
        <v>0</v>
      </c>
      <c r="L52" s="64">
        <v>0</v>
      </c>
      <c r="M52" s="64">
        <v>3</v>
      </c>
      <c r="N52" s="64">
        <f t="shared" si="2"/>
        <v>3</v>
      </c>
      <c r="O52" s="64" t="s">
        <v>112</v>
      </c>
      <c r="P52" s="64" t="s">
        <v>116</v>
      </c>
      <c r="Q52" s="64" t="s">
        <v>211</v>
      </c>
      <c r="R52" s="64" t="s">
        <v>192</v>
      </c>
    </row>
    <row r="53" spans="1:18" ht="72" x14ac:dyDescent="0.25">
      <c r="A53" s="65" t="s">
        <v>121</v>
      </c>
      <c r="B53" s="64">
        <v>0</v>
      </c>
      <c r="C53" s="64">
        <v>119</v>
      </c>
      <c r="D53" s="64">
        <f t="shared" si="3"/>
        <v>119</v>
      </c>
      <c r="E53" s="64">
        <v>0</v>
      </c>
      <c r="F53" s="64">
        <v>119</v>
      </c>
      <c r="G53" s="64">
        <v>0</v>
      </c>
      <c r="H53" s="64">
        <v>0</v>
      </c>
      <c r="I53" s="64">
        <f t="shared" si="1"/>
        <v>119</v>
      </c>
      <c r="J53" s="64">
        <v>107</v>
      </c>
      <c r="K53" s="64">
        <v>0</v>
      </c>
      <c r="L53" s="64">
        <v>0</v>
      </c>
      <c r="M53" s="64">
        <v>12</v>
      </c>
      <c r="N53" s="64">
        <f t="shared" si="2"/>
        <v>119</v>
      </c>
      <c r="O53" s="64" t="s">
        <v>110</v>
      </c>
      <c r="P53" s="64" t="s">
        <v>110</v>
      </c>
      <c r="Q53" s="64" t="s">
        <v>212</v>
      </c>
      <c r="R53" s="64" t="s">
        <v>213</v>
      </c>
    </row>
    <row r="54" spans="1:18" ht="72" x14ac:dyDescent="0.25">
      <c r="A54" s="65" t="s">
        <v>125</v>
      </c>
      <c r="B54" s="64">
        <v>1</v>
      </c>
      <c r="C54" s="64">
        <v>0</v>
      </c>
      <c r="D54" s="64">
        <f t="shared" si="3"/>
        <v>1</v>
      </c>
      <c r="E54" s="64">
        <v>0</v>
      </c>
      <c r="F54" s="64">
        <v>0</v>
      </c>
      <c r="G54" s="64">
        <v>1</v>
      </c>
      <c r="H54" s="64">
        <v>0</v>
      </c>
      <c r="I54" s="64">
        <f t="shared" si="1"/>
        <v>1</v>
      </c>
      <c r="J54" s="64">
        <v>1</v>
      </c>
      <c r="K54" s="64">
        <v>0</v>
      </c>
      <c r="L54" s="64">
        <v>0</v>
      </c>
      <c r="M54" s="64">
        <v>0</v>
      </c>
      <c r="N54" s="64">
        <f t="shared" si="2"/>
        <v>1</v>
      </c>
      <c r="O54" s="64" t="s">
        <v>110</v>
      </c>
      <c r="P54" s="64" t="s">
        <v>110</v>
      </c>
      <c r="Q54" s="64" t="s">
        <v>214</v>
      </c>
      <c r="R54" s="64" t="s">
        <v>215</v>
      </c>
    </row>
    <row r="55" spans="1:18" ht="72" x14ac:dyDescent="0.25">
      <c r="A55" s="65" t="s">
        <v>121</v>
      </c>
      <c r="B55" s="64">
        <v>0</v>
      </c>
      <c r="C55" s="64">
        <f>129+37</f>
        <v>166</v>
      </c>
      <c r="D55" s="64">
        <f t="shared" si="3"/>
        <v>166</v>
      </c>
      <c r="E55" s="64">
        <v>0</v>
      </c>
      <c r="F55" s="64">
        <v>0</v>
      </c>
      <c r="G55" s="64">
        <v>129</v>
      </c>
      <c r="H55" s="64">
        <v>37</v>
      </c>
      <c r="I55" s="64">
        <f t="shared" si="1"/>
        <v>166</v>
      </c>
      <c r="J55" s="64">
        <v>166</v>
      </c>
      <c r="K55" s="64">
        <v>0</v>
      </c>
      <c r="L55" s="64">
        <v>0</v>
      </c>
      <c r="M55" s="64">
        <v>0</v>
      </c>
      <c r="N55" s="64">
        <f t="shared" si="2"/>
        <v>166</v>
      </c>
      <c r="O55" s="64" t="s">
        <v>110</v>
      </c>
      <c r="P55" s="64" t="s">
        <v>110</v>
      </c>
      <c r="Q55" s="64" t="s">
        <v>212</v>
      </c>
      <c r="R55" s="64" t="s">
        <v>213</v>
      </c>
    </row>
    <row r="56" spans="1:18" ht="108" x14ac:dyDescent="0.25">
      <c r="A56" s="65" t="s">
        <v>125</v>
      </c>
      <c r="B56" s="64">
        <v>0</v>
      </c>
      <c r="C56" s="64">
        <v>1</v>
      </c>
      <c r="D56" s="64">
        <f t="shared" si="3"/>
        <v>1</v>
      </c>
      <c r="E56" s="64">
        <v>0</v>
      </c>
      <c r="F56" s="64">
        <v>0</v>
      </c>
      <c r="G56" s="64">
        <v>1</v>
      </c>
      <c r="H56" s="64">
        <v>0</v>
      </c>
      <c r="I56" s="64">
        <f t="shared" si="1"/>
        <v>1</v>
      </c>
      <c r="J56" s="64">
        <v>0</v>
      </c>
      <c r="K56" s="64">
        <v>0</v>
      </c>
      <c r="L56" s="64">
        <v>0</v>
      </c>
      <c r="M56" s="64">
        <v>1</v>
      </c>
      <c r="N56" s="64">
        <f t="shared" si="2"/>
        <v>1</v>
      </c>
      <c r="O56" s="64" t="s">
        <v>110</v>
      </c>
      <c r="P56" s="64" t="s">
        <v>110</v>
      </c>
      <c r="Q56" s="64" t="s">
        <v>216</v>
      </c>
      <c r="R56" s="64" t="s">
        <v>217</v>
      </c>
    </row>
    <row r="57" spans="1:18" ht="72" x14ac:dyDescent="0.25">
      <c r="A57" s="65" t="s">
        <v>125</v>
      </c>
      <c r="B57" s="64">
        <v>2</v>
      </c>
      <c r="C57" s="64">
        <v>3</v>
      </c>
      <c r="D57" s="64">
        <f t="shared" si="3"/>
        <v>5</v>
      </c>
      <c r="E57" s="64">
        <v>0</v>
      </c>
      <c r="F57" s="64">
        <v>0</v>
      </c>
      <c r="G57" s="64">
        <f>2+3</f>
        <v>5</v>
      </c>
      <c r="H57" s="64">
        <v>0</v>
      </c>
      <c r="I57" s="64">
        <f t="shared" si="1"/>
        <v>5</v>
      </c>
      <c r="J57" s="64">
        <v>0</v>
      </c>
      <c r="K57" s="64">
        <v>0</v>
      </c>
      <c r="L57" s="64">
        <v>0</v>
      </c>
      <c r="M57" s="64">
        <v>5</v>
      </c>
      <c r="N57" s="64">
        <f t="shared" si="2"/>
        <v>5</v>
      </c>
      <c r="O57" s="64" t="s">
        <v>110</v>
      </c>
      <c r="P57" s="64" t="s">
        <v>110</v>
      </c>
      <c r="Q57" s="64" t="s">
        <v>214</v>
      </c>
      <c r="R57" s="64" t="s">
        <v>215</v>
      </c>
    </row>
    <row r="58" spans="1:18" ht="72" x14ac:dyDescent="0.25">
      <c r="A58" s="65" t="s">
        <v>125</v>
      </c>
      <c r="B58" s="64">
        <f>5+1</f>
        <v>6</v>
      </c>
      <c r="C58" s="64">
        <f>15+9</f>
        <v>24</v>
      </c>
      <c r="D58" s="64">
        <f t="shared" si="3"/>
        <v>30</v>
      </c>
      <c r="E58" s="64">
        <v>0</v>
      </c>
      <c r="F58" s="64">
        <f>5+15</f>
        <v>20</v>
      </c>
      <c r="G58" s="64">
        <f>1+9</f>
        <v>10</v>
      </c>
      <c r="H58" s="64">
        <v>0</v>
      </c>
      <c r="I58" s="64">
        <f t="shared" si="1"/>
        <v>30</v>
      </c>
      <c r="J58" s="64">
        <v>0</v>
      </c>
      <c r="K58" s="64">
        <v>0</v>
      </c>
      <c r="L58" s="64">
        <v>0</v>
      </c>
      <c r="M58" s="64">
        <v>30</v>
      </c>
      <c r="N58" s="64">
        <f t="shared" si="2"/>
        <v>30</v>
      </c>
      <c r="O58" s="64" t="s">
        <v>114</v>
      </c>
      <c r="P58" s="64" t="s">
        <v>114</v>
      </c>
      <c r="Q58" s="64" t="s">
        <v>218</v>
      </c>
      <c r="R58" s="64" t="s">
        <v>219</v>
      </c>
    </row>
    <row r="59" spans="1:18" ht="72" x14ac:dyDescent="0.25">
      <c r="A59" s="65" t="s">
        <v>125</v>
      </c>
      <c r="B59" s="64">
        <f>1+8</f>
        <v>9</v>
      </c>
      <c r="C59" s="64">
        <f>23+23</f>
        <v>46</v>
      </c>
      <c r="D59" s="64">
        <f t="shared" si="3"/>
        <v>55</v>
      </c>
      <c r="E59" s="64">
        <v>0</v>
      </c>
      <c r="F59" s="64">
        <f>1+23</f>
        <v>24</v>
      </c>
      <c r="G59" s="64">
        <f>8+23</f>
        <v>31</v>
      </c>
      <c r="H59" s="64">
        <v>0</v>
      </c>
      <c r="I59" s="64">
        <f t="shared" si="1"/>
        <v>55</v>
      </c>
      <c r="J59" s="64">
        <v>0</v>
      </c>
      <c r="K59" s="64">
        <v>0</v>
      </c>
      <c r="L59" s="64">
        <v>0</v>
      </c>
      <c r="M59" s="64">
        <v>55</v>
      </c>
      <c r="N59" s="64">
        <f t="shared" si="2"/>
        <v>55</v>
      </c>
      <c r="O59" s="64" t="s">
        <v>114</v>
      </c>
      <c r="P59" s="64" t="s">
        <v>114</v>
      </c>
      <c r="Q59" s="64" t="s">
        <v>220</v>
      </c>
      <c r="R59" s="64" t="s">
        <v>221</v>
      </c>
    </row>
    <row r="60" spans="1:18" ht="72" x14ac:dyDescent="0.25">
      <c r="A60" s="65" t="s">
        <v>125</v>
      </c>
      <c r="B60" s="64">
        <f>2+3</f>
        <v>5</v>
      </c>
      <c r="C60" s="64">
        <v>7</v>
      </c>
      <c r="D60" s="64">
        <f t="shared" si="3"/>
        <v>12</v>
      </c>
      <c r="E60" s="64">
        <v>0</v>
      </c>
      <c r="F60" s="64">
        <v>2</v>
      </c>
      <c r="G60" s="64">
        <f>3+7</f>
        <v>10</v>
      </c>
      <c r="H60" s="64">
        <v>0</v>
      </c>
      <c r="I60" s="64">
        <f t="shared" si="1"/>
        <v>12</v>
      </c>
      <c r="J60" s="64">
        <v>0</v>
      </c>
      <c r="K60" s="64">
        <v>0</v>
      </c>
      <c r="L60" s="64">
        <v>0</v>
      </c>
      <c r="M60" s="64">
        <v>12</v>
      </c>
      <c r="N60" s="64">
        <f t="shared" si="2"/>
        <v>12</v>
      </c>
      <c r="O60" s="64" t="s">
        <v>114</v>
      </c>
      <c r="P60" s="64" t="s">
        <v>114</v>
      </c>
      <c r="Q60" s="64" t="s">
        <v>222</v>
      </c>
      <c r="R60" s="64" t="s">
        <v>215</v>
      </c>
    </row>
    <row r="61" spans="1:18" ht="72" x14ac:dyDescent="0.25">
      <c r="A61" s="65" t="s">
        <v>125</v>
      </c>
      <c r="B61" s="64">
        <v>1</v>
      </c>
      <c r="C61" s="64">
        <v>1</v>
      </c>
      <c r="D61" s="64">
        <f t="shared" si="3"/>
        <v>2</v>
      </c>
      <c r="E61" s="64">
        <v>0</v>
      </c>
      <c r="F61" s="64">
        <v>1</v>
      </c>
      <c r="G61" s="64">
        <v>1</v>
      </c>
      <c r="H61" s="64">
        <v>0</v>
      </c>
      <c r="I61" s="64">
        <f t="shared" si="1"/>
        <v>2</v>
      </c>
      <c r="J61" s="64">
        <v>2</v>
      </c>
      <c r="K61" s="64">
        <v>0</v>
      </c>
      <c r="L61" s="64">
        <v>0</v>
      </c>
      <c r="M61" s="64">
        <v>0</v>
      </c>
      <c r="N61" s="64">
        <f t="shared" si="2"/>
        <v>2</v>
      </c>
      <c r="O61" s="64" t="s">
        <v>223</v>
      </c>
      <c r="P61" s="64" t="s">
        <v>224</v>
      </c>
      <c r="Q61" s="64" t="s">
        <v>225</v>
      </c>
      <c r="R61" s="64" t="s">
        <v>226</v>
      </c>
    </row>
    <row r="62" spans="1:18" ht="72" x14ac:dyDescent="0.25">
      <c r="A62" s="65" t="s">
        <v>125</v>
      </c>
      <c r="B62" s="64">
        <v>1</v>
      </c>
      <c r="C62" s="64">
        <v>1</v>
      </c>
      <c r="D62" s="64">
        <f t="shared" si="3"/>
        <v>2</v>
      </c>
      <c r="E62" s="64">
        <v>0</v>
      </c>
      <c r="F62" s="64">
        <v>0</v>
      </c>
      <c r="G62" s="64">
        <v>2</v>
      </c>
      <c r="H62" s="64">
        <v>0</v>
      </c>
      <c r="I62" s="64">
        <f t="shared" si="1"/>
        <v>2</v>
      </c>
      <c r="J62" s="64">
        <v>2</v>
      </c>
      <c r="K62" s="64">
        <v>0</v>
      </c>
      <c r="L62" s="64">
        <v>0</v>
      </c>
      <c r="M62" s="64">
        <v>0</v>
      </c>
      <c r="N62" s="64">
        <f t="shared" si="2"/>
        <v>2</v>
      </c>
      <c r="O62" s="64" t="s">
        <v>223</v>
      </c>
      <c r="P62" s="64" t="s">
        <v>242</v>
      </c>
      <c r="Q62" s="64" t="s">
        <v>243</v>
      </c>
      <c r="R62" s="64" t="s">
        <v>227</v>
      </c>
    </row>
    <row r="63" spans="1:18" ht="72" x14ac:dyDescent="0.25">
      <c r="A63" s="65" t="s">
        <v>125</v>
      </c>
      <c r="B63" s="64">
        <v>0</v>
      </c>
      <c r="C63" s="64">
        <f>1+3</f>
        <v>4</v>
      </c>
      <c r="D63" s="64">
        <f t="shared" si="3"/>
        <v>4</v>
      </c>
      <c r="E63" s="64">
        <v>0</v>
      </c>
      <c r="F63" s="64">
        <v>0</v>
      </c>
      <c r="G63" s="64">
        <v>1</v>
      </c>
      <c r="H63" s="64">
        <v>3</v>
      </c>
      <c r="I63" s="64">
        <f t="shared" si="1"/>
        <v>4</v>
      </c>
      <c r="J63" s="64">
        <v>4</v>
      </c>
      <c r="K63" s="64">
        <v>0</v>
      </c>
      <c r="L63" s="64">
        <v>0</v>
      </c>
      <c r="M63" s="64">
        <v>0</v>
      </c>
      <c r="N63" s="64">
        <f t="shared" si="2"/>
        <v>4</v>
      </c>
      <c r="O63" s="64" t="s">
        <v>223</v>
      </c>
      <c r="P63" s="64" t="s">
        <v>242</v>
      </c>
      <c r="Q63" s="64" t="s">
        <v>228</v>
      </c>
      <c r="R63" s="64" t="s">
        <v>229</v>
      </c>
    </row>
    <row r="64" spans="1:18" ht="72" x14ac:dyDescent="0.25">
      <c r="A64" s="65" t="s">
        <v>125</v>
      </c>
      <c r="B64" s="64">
        <v>3</v>
      </c>
      <c r="C64" s="64">
        <f>5+16</f>
        <v>21</v>
      </c>
      <c r="D64" s="64">
        <f t="shared" si="3"/>
        <v>24</v>
      </c>
      <c r="E64" s="64">
        <v>0</v>
      </c>
      <c r="F64" s="64">
        <v>5</v>
      </c>
      <c r="G64" s="64">
        <f>3+16</f>
        <v>19</v>
      </c>
      <c r="H64" s="64">
        <v>0</v>
      </c>
      <c r="I64" s="64">
        <f t="shared" si="1"/>
        <v>24</v>
      </c>
      <c r="J64" s="64">
        <v>9</v>
      </c>
      <c r="K64" s="64">
        <v>0</v>
      </c>
      <c r="L64" s="64">
        <v>0</v>
      </c>
      <c r="M64" s="64">
        <v>15</v>
      </c>
      <c r="N64" s="64">
        <f t="shared" si="2"/>
        <v>24</v>
      </c>
      <c r="O64" s="64" t="s">
        <v>223</v>
      </c>
      <c r="P64" s="64" t="s">
        <v>224</v>
      </c>
      <c r="Q64" s="64" t="s">
        <v>230</v>
      </c>
      <c r="R64" s="64" t="s">
        <v>231</v>
      </c>
    </row>
    <row r="65" spans="1:18" ht="60" x14ac:dyDescent="0.25">
      <c r="A65" s="65" t="s">
        <v>121</v>
      </c>
      <c r="B65" s="64">
        <v>2</v>
      </c>
      <c r="C65" s="64">
        <f>20+47+14</f>
        <v>81</v>
      </c>
      <c r="D65" s="64">
        <f t="shared" si="3"/>
        <v>83</v>
      </c>
      <c r="E65" s="64">
        <v>0</v>
      </c>
      <c r="F65" s="64">
        <f>1+20</f>
        <v>21</v>
      </c>
      <c r="G65" s="64">
        <f>1+47</f>
        <v>48</v>
      </c>
      <c r="H65" s="64">
        <v>14</v>
      </c>
      <c r="I65" s="64">
        <f t="shared" si="1"/>
        <v>83</v>
      </c>
      <c r="J65" s="64">
        <v>83</v>
      </c>
      <c r="K65" s="64">
        <v>0</v>
      </c>
      <c r="L65" s="64">
        <v>0</v>
      </c>
      <c r="M65" s="64">
        <v>0</v>
      </c>
      <c r="N65" s="64">
        <f t="shared" si="2"/>
        <v>83</v>
      </c>
      <c r="O65" s="64" t="s">
        <v>223</v>
      </c>
      <c r="P65" s="64" t="s">
        <v>224</v>
      </c>
      <c r="Q65" s="64" t="s">
        <v>232</v>
      </c>
      <c r="R65" s="64" t="s">
        <v>233</v>
      </c>
    </row>
    <row r="66" spans="1:18" ht="72" x14ac:dyDescent="0.25">
      <c r="A66" s="65" t="s">
        <v>125</v>
      </c>
      <c r="B66" s="64">
        <v>1</v>
      </c>
      <c r="C66" s="64">
        <v>2</v>
      </c>
      <c r="D66" s="64">
        <f t="shared" si="3"/>
        <v>3</v>
      </c>
      <c r="E66" s="64">
        <v>0</v>
      </c>
      <c r="F66" s="64">
        <v>1</v>
      </c>
      <c r="G66" s="64">
        <v>1</v>
      </c>
      <c r="H66" s="64">
        <v>1</v>
      </c>
      <c r="I66" s="64">
        <f t="shared" si="1"/>
        <v>3</v>
      </c>
      <c r="J66" s="64">
        <v>2</v>
      </c>
      <c r="K66" s="64">
        <v>0</v>
      </c>
      <c r="L66" s="64">
        <v>0</v>
      </c>
      <c r="M66" s="64">
        <v>1</v>
      </c>
      <c r="N66" s="64">
        <f t="shared" si="2"/>
        <v>3</v>
      </c>
      <c r="O66" s="64" t="s">
        <v>223</v>
      </c>
      <c r="P66" s="64" t="s">
        <v>224</v>
      </c>
      <c r="Q66" s="64" t="s">
        <v>234</v>
      </c>
      <c r="R66" s="64" t="s">
        <v>235</v>
      </c>
    </row>
    <row r="67" spans="1:18" ht="72" x14ac:dyDescent="0.25">
      <c r="A67" s="65" t="s">
        <v>125</v>
      </c>
      <c r="B67" s="64">
        <v>0</v>
      </c>
      <c r="C67" s="64">
        <f>2+2</f>
        <v>4</v>
      </c>
      <c r="D67" s="64">
        <f t="shared" si="3"/>
        <v>4</v>
      </c>
      <c r="E67" s="64">
        <v>0</v>
      </c>
      <c r="F67" s="64">
        <v>2</v>
      </c>
      <c r="G67" s="64">
        <v>2</v>
      </c>
      <c r="H67" s="64">
        <v>0</v>
      </c>
      <c r="I67" s="64">
        <f t="shared" si="1"/>
        <v>4</v>
      </c>
      <c r="J67" s="64">
        <v>4</v>
      </c>
      <c r="K67" s="64">
        <v>0</v>
      </c>
      <c r="L67" s="64">
        <v>0</v>
      </c>
      <c r="M67" s="64">
        <v>0</v>
      </c>
      <c r="N67" s="64">
        <f t="shared" si="2"/>
        <v>4</v>
      </c>
      <c r="O67" s="64" t="s">
        <v>223</v>
      </c>
      <c r="P67" s="64" t="s">
        <v>236</v>
      </c>
      <c r="Q67" s="64" t="s">
        <v>237</v>
      </c>
      <c r="R67" s="64" t="s">
        <v>238</v>
      </c>
    </row>
    <row r="68" spans="1:18" ht="72" x14ac:dyDescent="0.25">
      <c r="A68" s="65" t="s">
        <v>125</v>
      </c>
      <c r="B68" s="64">
        <v>0</v>
      </c>
      <c r="C68" s="64">
        <f>1+18</f>
        <v>19</v>
      </c>
      <c r="D68" s="64">
        <f t="shared" si="3"/>
        <v>19</v>
      </c>
      <c r="E68" s="64">
        <v>0</v>
      </c>
      <c r="F68" s="64">
        <v>1</v>
      </c>
      <c r="G68" s="64">
        <v>18</v>
      </c>
      <c r="H68" s="64">
        <v>0</v>
      </c>
      <c r="I68" s="64">
        <f t="shared" si="1"/>
        <v>19</v>
      </c>
      <c r="J68" s="64">
        <v>19</v>
      </c>
      <c r="K68" s="64">
        <v>0</v>
      </c>
      <c r="L68" s="64">
        <v>0</v>
      </c>
      <c r="M68" s="64">
        <v>0</v>
      </c>
      <c r="N68" s="64">
        <f t="shared" si="2"/>
        <v>19</v>
      </c>
      <c r="O68" s="64" t="s">
        <v>223</v>
      </c>
      <c r="P68" s="64" t="s">
        <v>224</v>
      </c>
      <c r="Q68" s="64" t="s">
        <v>232</v>
      </c>
      <c r="R68" s="64" t="s">
        <v>233</v>
      </c>
    </row>
  </sheetData>
  <mergeCells count="2">
    <mergeCell ref="A1:F1"/>
    <mergeCell ref="A2:F2"/>
  </mergeCells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 x14ac:dyDescent="0.3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 x14ac:dyDescent="0.25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 x14ac:dyDescent="0.25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 x14ac:dyDescent="0.25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 x14ac:dyDescent="0.25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 x14ac:dyDescent="0.25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 x14ac:dyDescent="0.25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 x14ac:dyDescent="0.25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 x14ac:dyDescent="0.25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 x14ac:dyDescent="0.25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 x14ac:dyDescent="0.25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 x14ac:dyDescent="0.25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 x14ac:dyDescent="0.25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 x14ac:dyDescent="0.25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 x14ac:dyDescent="0.25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 x14ac:dyDescent="0.25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 x14ac:dyDescent="0.25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 x14ac:dyDescent="0.25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 x14ac:dyDescent="0.25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 x14ac:dyDescent="0.25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 x14ac:dyDescent="0.25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 x14ac:dyDescent="0.25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 x14ac:dyDescent="0.25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 x14ac:dyDescent="0.25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 x14ac:dyDescent="0.25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 x14ac:dyDescent="0.25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 x14ac:dyDescent="0.25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 x14ac:dyDescent="0.25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 x14ac:dyDescent="0.25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 x14ac:dyDescent="0.25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 x14ac:dyDescent="0.25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 x14ac:dyDescent="0.25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 x14ac:dyDescent="0.25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 x14ac:dyDescent="0.25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 x14ac:dyDescent="0.25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 x14ac:dyDescent="0.25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 x14ac:dyDescent="0.25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 x14ac:dyDescent="0.25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 x14ac:dyDescent="0.25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 x14ac:dyDescent="0.25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 x14ac:dyDescent="0.2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 x14ac:dyDescent="0.2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 x14ac:dyDescent="0.25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 x14ac:dyDescent="0.25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 x14ac:dyDescent="0.25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 x14ac:dyDescent="0.25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 x14ac:dyDescent="0.25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 x14ac:dyDescent="0.2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 x14ac:dyDescent="0.25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 x14ac:dyDescent="0.3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PROPEVII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2026-06-11T20:27:30Z</cp:lastPrinted>
  <dcterms:created xsi:type="dcterms:W3CDTF">2023-11-13T18:19:55Z</dcterms:created>
  <dcterms:modified xsi:type="dcterms:W3CDTF">2026-06-12T20:44:22Z</dcterms:modified>
</cp:coreProperties>
</file>