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33a3a56083f6a343/Desktop/"/>
    </mc:Choice>
  </mc:AlternateContent>
  <xr:revisionPtr revIDLastSave="0" documentId="8_{4B4B0F6D-0838-458A-A1DF-E165ECF7C564}" xr6:coauthVersionLast="47" xr6:coauthVersionMax="47" xr10:uidLastSave="{00000000-0000-0000-0000-000000000000}"/>
  <bookViews>
    <workbookView xWindow="-108" yWindow="-108" windowWidth="23256" windowHeight="13896" firstSheet="13" activeTab="13" xr2:uid="{FDBB4883-3727-4AF4-97D1-2CC6ADFF05EE}"/>
  </bookViews>
  <sheets>
    <sheet name="CONSOLIDADO SEPTIEMBRE" sheetId="6" state="hidden" r:id="rId1"/>
    <sheet name=" SUMATORIA MUJERES SEPTIEMBRE" sheetId="4" state="hidden" r:id="rId2"/>
    <sheet name="SUMATORIA HOMBRES SEPTIEMBRE" sheetId="2" state="hidden" r:id="rId3"/>
    <sheet name="DATOS ABIERTOS SEPTIEMBRE" sheetId="7" state="hidden" r:id="rId4"/>
    <sheet name="CONSOLIDADO OCTUBRE" sheetId="8" state="hidden" r:id="rId5"/>
    <sheet name="CONSOLIDADO NOVIEMBRE " sheetId="13" state="hidden" r:id="rId6"/>
    <sheet name="SUMATORIA MUJERES OCTUBRE" sheetId="9" state="hidden" r:id="rId7"/>
    <sheet name="SUMATORIA HOMBRES OCTUBRE" sheetId="10" state="hidden" r:id="rId8"/>
    <sheet name="DATOS ABIERTOS OCTUBRE" sheetId="11" state="hidden" r:id="rId9"/>
    <sheet name="SUMATORIA MUJERES NOVIEMBRE" sheetId="14" state="hidden" r:id="rId10"/>
    <sheet name="SUMATORIA HOMBRES NOVIEMBRE" sheetId="15" state="hidden" r:id="rId11"/>
    <sheet name="SUMATORIA MUJERES DICIEMBRE " sheetId="17" state="hidden" r:id="rId12"/>
    <sheet name="SUMATORIA HOMBRES DICIEMBRE" sheetId="18" state="hidden" r:id="rId13"/>
    <sheet name="CONSOLIDADO DICIEMBRE " sheetId="19" r:id="rId14"/>
    <sheet name="DATOS ABIERTOS DICIEMBRE " sheetId="20" state="hidden" r:id="rId15"/>
    <sheet name="DATOS ABIERTOS NOVIEMBRE" sheetId="16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7" l="1"/>
  <c r="G39" i="17"/>
  <c r="J42" i="17"/>
  <c r="J34" i="17"/>
  <c r="J31" i="17"/>
  <c r="J32" i="17"/>
  <c r="J33" i="17"/>
  <c r="J35" i="17"/>
  <c r="J36" i="17"/>
  <c r="J37" i="17"/>
  <c r="J38" i="17"/>
  <c r="J39" i="17"/>
  <c r="J40" i="17"/>
  <c r="J41" i="17"/>
  <c r="J30" i="17"/>
  <c r="J29" i="17"/>
  <c r="G30" i="17" l="1"/>
  <c r="K27" i="19"/>
  <c r="K18" i="19"/>
  <c r="K20" i="19"/>
  <c r="K21" i="19"/>
  <c r="K22" i="19"/>
  <c r="K23" i="19"/>
  <c r="L23" i="19" s="1"/>
  <c r="K24" i="19"/>
  <c r="L24" i="19" s="1"/>
  <c r="K25" i="19"/>
  <c r="L25" i="19" s="1"/>
  <c r="K26" i="19"/>
  <c r="L26" i="19" s="1"/>
  <c r="L17" i="19"/>
  <c r="L18" i="19"/>
  <c r="L19" i="19"/>
  <c r="L20" i="19"/>
  <c r="L21" i="19"/>
  <c r="L22" i="19"/>
  <c r="L15" i="19"/>
  <c r="L16" i="19"/>
  <c r="L27" i="19"/>
  <c r="L14" i="19"/>
  <c r="K14" i="19"/>
  <c r="K15" i="13"/>
  <c r="K18" i="13"/>
  <c r="M63" i="16"/>
  <c r="L63" i="16"/>
  <c r="K63" i="16"/>
  <c r="J63" i="16"/>
  <c r="I63" i="16"/>
  <c r="H63" i="16"/>
  <c r="G63" i="16"/>
  <c r="L15" i="13"/>
  <c r="K16" i="13"/>
  <c r="L16" i="13" s="1"/>
  <c r="K17" i="13"/>
  <c r="K19" i="13"/>
  <c r="K20" i="13"/>
  <c r="K21" i="13"/>
  <c r="K22" i="13"/>
  <c r="K23" i="13"/>
  <c r="L14" i="13"/>
  <c r="L23" i="13"/>
  <c r="L22" i="13"/>
  <c r="L21" i="13"/>
  <c r="L20" i="13"/>
  <c r="L19" i="13"/>
  <c r="L18" i="13"/>
  <c r="L17" i="13"/>
  <c r="K18" i="8"/>
  <c r="K14" i="8"/>
  <c r="L14" i="8"/>
  <c r="M14" i="13"/>
  <c r="M23" i="13"/>
  <c r="M22" i="13"/>
  <c r="M21" i="13"/>
  <c r="M20" i="13"/>
  <c r="M18" i="13"/>
  <c r="M24" i="13"/>
  <c r="M62" i="16"/>
  <c r="M61" i="16"/>
  <c r="M60" i="16"/>
  <c r="M59" i="16"/>
  <c r="M58" i="16"/>
  <c r="M57" i="16"/>
  <c r="M56" i="16"/>
  <c r="M55" i="16"/>
  <c r="M46" i="16"/>
  <c r="M45" i="16"/>
  <c r="M44" i="16"/>
  <c r="M38" i="16"/>
  <c r="M20" i="16"/>
  <c r="M19" i="16"/>
  <c r="M18" i="16"/>
  <c r="M17" i="16"/>
  <c r="M16" i="16"/>
  <c r="M14" i="16"/>
  <c r="M10" i="16"/>
  <c r="M9" i="16"/>
  <c r="M8" i="16"/>
  <c r="M7" i="16"/>
  <c r="M6" i="16"/>
  <c r="M3" i="16"/>
  <c r="M2" i="16"/>
  <c r="I28" i="15"/>
  <c r="C5" i="14"/>
  <c r="AA5" i="14"/>
  <c r="I48" i="11"/>
  <c r="I22" i="11"/>
  <c r="I3" i="11"/>
  <c r="V92" i="9"/>
  <c r="R92" i="9"/>
  <c r="M27" i="8"/>
  <c r="L27" i="8"/>
  <c r="L15" i="8"/>
  <c r="L16" i="8"/>
  <c r="L17" i="8"/>
  <c r="L18" i="8"/>
  <c r="L19" i="8"/>
  <c r="L20" i="8"/>
  <c r="L21" i="8"/>
  <c r="L22" i="8"/>
  <c r="L23" i="8"/>
  <c r="L24" i="8"/>
  <c r="L25" i="8"/>
  <c r="L26" i="8"/>
  <c r="K26" i="8"/>
  <c r="K25" i="8"/>
  <c r="K24" i="8"/>
  <c r="K23" i="8"/>
  <c r="K22" i="8"/>
  <c r="L14" i="6"/>
  <c r="AT4" i="4"/>
  <c r="AU4" i="4"/>
  <c r="AU4" i="2"/>
  <c r="H77" i="2"/>
  <c r="H78" i="2"/>
  <c r="H70" i="2"/>
  <c r="K77" i="2"/>
  <c r="V67" i="2"/>
  <c r="U67" i="2"/>
  <c r="H67" i="2"/>
  <c r="L22" i="6"/>
  <c r="L16" i="6"/>
  <c r="L15" i="6"/>
  <c r="K16" i="6"/>
  <c r="K14" i="6"/>
  <c r="K21" i="6"/>
  <c r="L21" i="6" s="1"/>
  <c r="K20" i="6"/>
  <c r="L20" i="6" s="1"/>
  <c r="K19" i="6"/>
  <c r="L19" i="6"/>
  <c r="K18" i="6"/>
  <c r="L18" i="6" s="1"/>
  <c r="K17" i="6"/>
  <c r="L17" i="6" s="1"/>
  <c r="K15" i="6"/>
  <c r="K24" i="13" l="1"/>
  <c r="L24" i="13" s="1"/>
</calcChain>
</file>

<file path=xl/sharedStrings.xml><?xml version="1.0" encoding="utf-8"?>
<sst xmlns="http://schemas.openxmlformats.org/spreadsheetml/2006/main" count="3729" uniqueCount="979">
  <si>
    <t>MINISTERIO DE AGRICULTURA, GANADERIA Y ALIMENTACION</t>
  </si>
  <si>
    <t>PLANEAMIENTO</t>
  </si>
  <si>
    <t>SEGUIMIENTO Y EVALUACION</t>
  </si>
  <si>
    <t>INFORME MENSUAL DE AVANCE FISICO Y FINANCIERO</t>
  </si>
  <si>
    <r>
      <t xml:space="preserve">(1) Dirección, Departamento o Programa: </t>
    </r>
    <r>
      <rPr>
        <sz val="12"/>
        <color theme="1"/>
        <rFont val="Arial"/>
        <family val="2"/>
      </rPr>
      <t xml:space="preserve"> </t>
    </r>
  </si>
  <si>
    <t xml:space="preserve">Unidad de Bienestar Animal </t>
  </si>
  <si>
    <r>
      <t xml:space="preserve">(2) Responsable: </t>
    </r>
    <r>
      <rPr>
        <sz val="12"/>
        <color theme="1"/>
        <rFont val="Arial"/>
        <family val="2"/>
      </rPr>
      <t xml:space="preserve">Alejandra Ramírez </t>
    </r>
  </si>
  <si>
    <t xml:space="preserve">(3) Telefono y correo electrónico: </t>
  </si>
  <si>
    <t xml:space="preserve">5354-7179, alejandritaramirez687@gmail.com </t>
  </si>
  <si>
    <r>
      <t xml:space="preserve">(4) Fecha: </t>
    </r>
    <r>
      <rPr>
        <sz val="12"/>
        <color theme="1"/>
        <rFont val="Arial"/>
        <family val="2"/>
      </rPr>
      <t>Septiembre de 2025</t>
    </r>
  </si>
  <si>
    <t>(5) Producto</t>
  </si>
  <si>
    <t>(6) Subproducto</t>
  </si>
  <si>
    <t>(7) 
Acciones del Subproducto</t>
  </si>
  <si>
    <t>(8) Ubicación Geográfica de la Intervención</t>
  </si>
  <si>
    <t>(9) Unidad de Medida</t>
  </si>
  <si>
    <t>(10) Avance Físico</t>
  </si>
  <si>
    <t>(14) Observaciones</t>
  </si>
  <si>
    <t>(8.1) Depto.</t>
  </si>
  <si>
    <t>(8.2) Municipio</t>
  </si>
  <si>
    <t>(8.3) Comunidad</t>
  </si>
  <si>
    <t>(8.4) Codigo: Departamento y Municipio</t>
  </si>
  <si>
    <t>(9.1) Descripción</t>
  </si>
  <si>
    <t>(10.1) Prog. Anual</t>
  </si>
  <si>
    <t>(10.2) Ejecución Mensual</t>
  </si>
  <si>
    <t>(10.3) Ejecutado Acumulado</t>
  </si>
  <si>
    <t>(10.4) % de Avance</t>
  </si>
  <si>
    <t>ACUMULADO AL MES DE AGOSTO</t>
  </si>
  <si>
    <t>Animales protegidos contra el abuso y maltrato</t>
  </si>
  <si>
    <t>Capacitaciones varias sobre Bienestar Animal y la Ley de Protección y Bienestar Animal</t>
  </si>
  <si>
    <t>Guatemala</t>
  </si>
  <si>
    <t>Evento</t>
  </si>
  <si>
    <t>Zacapa</t>
  </si>
  <si>
    <t>Petén</t>
  </si>
  <si>
    <t>Flores</t>
  </si>
  <si>
    <t>Izabal</t>
  </si>
  <si>
    <t>Puerto Barrios</t>
  </si>
  <si>
    <t>Chiquimula</t>
  </si>
  <si>
    <t>Quetzaltenango</t>
  </si>
  <si>
    <t>Sacatepéquez</t>
  </si>
  <si>
    <t>Antigua Guatemala</t>
  </si>
  <si>
    <t>Alta Verapaz</t>
  </si>
  <si>
    <t>Alta V./ Cobán</t>
  </si>
  <si>
    <t>Totales:</t>
  </si>
  <si>
    <t>ACUMULADO MES ACTUAL</t>
  </si>
  <si>
    <t>TOTALES SEPTIEMBRE 2025</t>
  </si>
  <si>
    <t>REVISADO POR: LIC. DIEGO GÓMEZ F:___________________________________________</t>
  </si>
  <si>
    <t>Nota: A partir del mes de marzo solo se reportarán la cantidad de eventos realizados, los datos demográficos se llevarán únicamente para registro interno.</t>
  </si>
  <si>
    <t>HOMBRES</t>
  </si>
  <si>
    <t xml:space="preserve">Comunidad Lingüística </t>
  </si>
  <si>
    <t>Discapacidad</t>
  </si>
  <si>
    <t>Población alcanzada</t>
  </si>
  <si>
    <t xml:space="preserve">Total </t>
  </si>
  <si>
    <t>Fecha de la Actividad</t>
  </si>
  <si>
    <t>Actividades</t>
  </si>
  <si>
    <t>Tema</t>
  </si>
  <si>
    <t xml:space="preserve">Objetivo </t>
  </si>
  <si>
    <t>Instituciones</t>
  </si>
  <si>
    <t>Mes</t>
  </si>
  <si>
    <t>Delegación</t>
  </si>
  <si>
    <t>Maya</t>
  </si>
  <si>
    <t>Xinca</t>
  </si>
  <si>
    <t>Afrodescendiente</t>
  </si>
  <si>
    <t>Garífuna</t>
  </si>
  <si>
    <t>Mestizo</t>
  </si>
  <si>
    <t>0-17</t>
  </si>
  <si>
    <t>18-30</t>
  </si>
  <si>
    <t>31-49</t>
  </si>
  <si>
    <t>&gt;50</t>
  </si>
  <si>
    <t>Achi</t>
  </si>
  <si>
    <t>Akateka</t>
  </si>
  <si>
    <t>Awakateka</t>
  </si>
  <si>
    <t>Ch´ortí</t>
  </si>
  <si>
    <t>Chalchiteka</t>
  </si>
  <si>
    <t>Chuj</t>
  </si>
  <si>
    <t>Itza</t>
  </si>
  <si>
    <t>Ixil</t>
  </si>
  <si>
    <t>K´iché</t>
  </si>
  <si>
    <t>Kaqchikel</t>
  </si>
  <si>
    <t>Mam</t>
  </si>
  <si>
    <t>Mopán</t>
  </si>
  <si>
    <t>Poqomam</t>
  </si>
  <si>
    <t>Poqomchí</t>
  </si>
  <si>
    <t>Q´anjob´al</t>
  </si>
  <si>
    <t>Q´eqchí</t>
  </si>
  <si>
    <t>Sakapulteka</t>
  </si>
  <si>
    <t>Sipakapense</t>
  </si>
  <si>
    <t>Tektiteka</t>
  </si>
  <si>
    <t>Tz´utujil</t>
  </si>
  <si>
    <t>Uspanteka</t>
  </si>
  <si>
    <t>Xinka</t>
  </si>
  <si>
    <t>Español</t>
  </si>
  <si>
    <t>Extranjero</t>
  </si>
  <si>
    <t>Otro</t>
  </si>
  <si>
    <t>Visual</t>
  </si>
  <si>
    <t>Auditiva</t>
  </si>
  <si>
    <t>Motriz</t>
  </si>
  <si>
    <t>Lenguaje</t>
  </si>
  <si>
    <t>Sensorial</t>
  </si>
  <si>
    <t>Intelectual</t>
  </si>
  <si>
    <t>Ninguna</t>
  </si>
  <si>
    <t>Septiembre</t>
  </si>
  <si>
    <t>39*58</t>
  </si>
  <si>
    <t>Capacitación Tenencia Responsable INEB</t>
  </si>
  <si>
    <t xml:space="preserve">Tenencia Responsable </t>
  </si>
  <si>
    <t xml:space="preserve">Capacitar a estudiantes del INEB Chivencorral </t>
  </si>
  <si>
    <t>Centros Educativos</t>
  </si>
  <si>
    <t>16*32</t>
  </si>
  <si>
    <t xml:space="preserve">Capacitar a estudiantes del INEB Cerro Lindo </t>
  </si>
  <si>
    <t>26*43</t>
  </si>
  <si>
    <t xml:space="preserve">Capacitar a estudiantes del INEB Pequixul </t>
  </si>
  <si>
    <t>14*24</t>
  </si>
  <si>
    <t xml:space="preserve">Capacitación Tenencia Responsable INEB </t>
  </si>
  <si>
    <t>14*20</t>
  </si>
  <si>
    <t>Capacitación Tenencia Responsable INEB Chirrepec</t>
  </si>
  <si>
    <t>Capacitar a estudiantes del INEB Chirrepec</t>
  </si>
  <si>
    <t>22*40</t>
  </si>
  <si>
    <t xml:space="preserve">Capacitación sobre la Ley 05-2017 (LPBA), funciones de la Unidad de Bienestar Animal y prevención y control del Gusano Barrenador. </t>
  </si>
  <si>
    <t xml:space="preserve">Capacitación sobre la Ley 05-2017 y Gusano Barrenador </t>
  </si>
  <si>
    <t xml:space="preserve">Capacitar y fortalecer los conocimientos, competencias y acciones del COMUDE </t>
  </si>
  <si>
    <t>COMUDE</t>
  </si>
  <si>
    <t>0*27</t>
  </si>
  <si>
    <t>Capacitar y fortalecer los conocimientos, competencias y acciones a las alumnas de Segundo Básico Sección B</t>
  </si>
  <si>
    <t>0*32</t>
  </si>
  <si>
    <t xml:space="preserve">Capacitación y fortalecer los conocimiento, competencias y acciones a las alumnas de Tercero Básico Sección A </t>
  </si>
  <si>
    <t xml:space="preserve">Izabal </t>
  </si>
  <si>
    <t>0*19</t>
  </si>
  <si>
    <t>Capacitación Tenencia Responsable y 5 libertades del bienestar animal</t>
  </si>
  <si>
    <t>Tenencia Responsable y 5 Libertades</t>
  </si>
  <si>
    <t>Concientizar a las estudiantes de primer grado, de las responsabilidades que se adquieren al momento de tener mascotas.</t>
  </si>
  <si>
    <t>0*15</t>
  </si>
  <si>
    <t xml:space="preserve">Concientizar a las estudiantes de segundo grado, de las responsabilidades que se adquieren al momento de tener mascotas. </t>
  </si>
  <si>
    <t>4*9</t>
  </si>
  <si>
    <t xml:space="preserve">Capacitación Gusano Barrenador del Ganado en Mascotas </t>
  </si>
  <si>
    <t xml:space="preserve">Gusano Barrenador </t>
  </si>
  <si>
    <t xml:space="preserve">Capacitar al personal técnico y profesional en la prevención y manejo de gusanera por gusano barrenador del ganado. </t>
  </si>
  <si>
    <t>MAGA y CUNIZAB</t>
  </si>
  <si>
    <t>0*22</t>
  </si>
  <si>
    <t>Concientizar a las estudiantes de tercer grado, de las responsabilidades que se adquieren al mometno de tener mascotas</t>
  </si>
  <si>
    <t>0*18</t>
  </si>
  <si>
    <t>Capacitación Tenencia Responsable y 5 Libertades del bienestar animal</t>
  </si>
  <si>
    <t>Tenencia Responsable y 5 libertades</t>
  </si>
  <si>
    <t>Concientizar a las estudiantes de quinto y sexto primaria de las responsabilidades que se adquieren al momento de tener mascotas</t>
  </si>
  <si>
    <t xml:space="preserve">Xela </t>
  </si>
  <si>
    <t>11*30</t>
  </si>
  <si>
    <t xml:space="preserve">Presentación de la Ley de protección y bienestar animal </t>
  </si>
  <si>
    <t>Ley de Bienestar Animal</t>
  </si>
  <si>
    <t xml:space="preserve">Divulgar la Ley de proteccion y bienestar animal con estudiantes de la universidad Galileo. </t>
  </si>
  <si>
    <t>Universidad Galileo</t>
  </si>
  <si>
    <t>6*13</t>
  </si>
  <si>
    <t>Universidad Da Vinci</t>
  </si>
  <si>
    <t>Sacatepéquez 1(Bea)</t>
  </si>
  <si>
    <t>11*75</t>
  </si>
  <si>
    <t>Capacitación Prevención y Tratamiento contra GBG en mascotas</t>
  </si>
  <si>
    <t>Brindar conocimientos sobre medidas de prevención y tratamiento ontra GBG en mascotas.</t>
  </si>
  <si>
    <t>Municipalidad, Sociedad civil, estudiantes MV CUNSAC</t>
  </si>
  <si>
    <t>7*23</t>
  </si>
  <si>
    <t xml:space="preserve">Capacitación Medidas de Prevención y Tratamiento contra GBG en mascotas durante Jornada de Atención Veterinaria. </t>
  </si>
  <si>
    <t xml:space="preserve">Medidas de Prevención y Tratamiento contra GBG en mascotas </t>
  </si>
  <si>
    <t xml:space="preserve">Sociedad Civil </t>
  </si>
  <si>
    <t>7*9</t>
  </si>
  <si>
    <t>Capacitación Tenencia Responsable y Medidas de Prevención contra GBG Municipalidad de Santa María de Jesús Sacatepequez</t>
  </si>
  <si>
    <t xml:space="preserve">Municipalidad de Santa María de Jesús Sacatepequez </t>
  </si>
  <si>
    <t>Sacatepéquez 2(Ale)</t>
  </si>
  <si>
    <t>53*118</t>
  </si>
  <si>
    <t>Capacitación en Feria Ambiental en temas de Bienestar Animal, Tenencia Responsable y Medidas de Prevención contra el Gusano Barrenador en Mascotas</t>
  </si>
  <si>
    <t xml:space="preserve">Bienestar Animal, Tenencia Responsable y Medidas de Prevención contra el Gusano Barrenador en Mascotas </t>
  </si>
  <si>
    <t xml:space="preserve">Brindar conocimientos sobre los antecedentes y conceptos del bienestar animal e introducción a la Ley de Protección y Bienestar Animal y las medidas de prevención contra el Gusano Barrenador del Ganado en Mascotas dirifido a estudiantes de INEB del municipio de San Lucas Sacatepéquez </t>
  </si>
  <si>
    <t xml:space="preserve">Centro Educativo </t>
  </si>
  <si>
    <t>5*13</t>
  </si>
  <si>
    <t xml:space="preserve">Capacitación en Jornada de Atención Médica y Concientización contra el Gusano Barrenador en Mascotas </t>
  </si>
  <si>
    <t>Gusano Barrenador</t>
  </si>
  <si>
    <t xml:space="preserve">Brindar conocimiento acerca de las Medidas de Prevención contra el Gusano Barrenador de Ganado en Mascotas </t>
  </si>
  <si>
    <t>2*7</t>
  </si>
  <si>
    <t xml:space="preserve">Visita Técnica y Capacitación en Bienestar Animal en Especies Acuícolas y Acuicultura Familiar </t>
  </si>
  <si>
    <t xml:space="preserve">Acuicultura </t>
  </si>
  <si>
    <t xml:space="preserve">Brindar conocimiento acerca del bienestar animal en especies acuícolas y las bases de manejo de la acuicultura familiar para el nuevo CADER </t>
  </si>
  <si>
    <t>CADER</t>
  </si>
  <si>
    <t>5*5</t>
  </si>
  <si>
    <t>04/'9/2025</t>
  </si>
  <si>
    <t>Capacitación sobre Ley 05-2017, Funciones de la Unidad de Bienestar Animal y Prevención y Control del Gusano Barrenador</t>
  </si>
  <si>
    <t>11*16</t>
  </si>
  <si>
    <t>Capacitación sobre Tenencia Responsable</t>
  </si>
  <si>
    <t>6*8</t>
  </si>
  <si>
    <t xml:space="preserve">Ley 05-2017 y Funciones de la Unidad de Bienestar Animal y Prevención y Control del Gusano Barrenador </t>
  </si>
  <si>
    <t>Capacitar y fortalecer los conocimientos y competencias a los integrantes de la Comisión Municipal de Seguridad Alimentaria y Nutricional -COMUSAN-</t>
  </si>
  <si>
    <t xml:space="preserve">Representantes de instituciones </t>
  </si>
  <si>
    <t>4*10</t>
  </si>
  <si>
    <t>PetFest Bazar 2025</t>
  </si>
  <si>
    <t xml:space="preserve">Difundir información sobre Gusano Barrenador del Ganado, protección y bienestar animal </t>
  </si>
  <si>
    <t>6*10</t>
  </si>
  <si>
    <t>4*7</t>
  </si>
  <si>
    <t>4*12</t>
  </si>
  <si>
    <t>Inducción a nuevo personal de la Unidad de Bienestar Animal en el marco de la Ley de Protección y Bienestar Animal</t>
  </si>
  <si>
    <t>Inducción Personal UBA</t>
  </si>
  <si>
    <t>Personal UBA</t>
  </si>
  <si>
    <t>9*26</t>
  </si>
  <si>
    <t>Capacitación sobre bienestar animal y manejo de aves</t>
  </si>
  <si>
    <t>Bienestar animal y Manejo de Aves</t>
  </si>
  <si>
    <t>Brindar información sobre temas de bienestar animal y manejo de aves</t>
  </si>
  <si>
    <t>8*19</t>
  </si>
  <si>
    <t>2*6</t>
  </si>
  <si>
    <t>Asistencia Técnica para el traslado de fondos de la UBA al CONAP</t>
  </si>
  <si>
    <t>Traslado de Fondos UBA CONAP</t>
  </si>
  <si>
    <t xml:space="preserve">Establecer mecanismos que permitan mejorar los procedimientos para el traslado de los fondos de la UBA y CONAP </t>
  </si>
  <si>
    <t>CONAP</t>
  </si>
  <si>
    <t>1*3</t>
  </si>
  <si>
    <t xml:space="preserve">Asistencia técnica con la Secretaría de Bienestar Social de la Presidencia </t>
  </si>
  <si>
    <t>Asistencia ténica BSP</t>
  </si>
  <si>
    <t xml:space="preserve">Expllicar el proceso para implementar la capacitación y jornada de castración </t>
  </si>
  <si>
    <t>Secretaría de Bienestar Social de la presidencia.</t>
  </si>
  <si>
    <t>4*8</t>
  </si>
  <si>
    <t>Coordinación de capacitación y castraciones en la fiscalía del Puerto San José</t>
  </si>
  <si>
    <t xml:space="preserve">Coordinación y castración </t>
  </si>
  <si>
    <t>Coordinación de capacitación y castraciones en la fiscalía del Puerto de San José</t>
  </si>
  <si>
    <t>Fiscalía del Puerto de San José</t>
  </si>
  <si>
    <t>3*6</t>
  </si>
  <si>
    <t>Reunión de coordinación con Empresa de Corporación Multi Inversiones</t>
  </si>
  <si>
    <t>Coorinación de capacitación y bienestar animal especialmente en aves.</t>
  </si>
  <si>
    <t>Iiniciativa Privada</t>
  </si>
  <si>
    <t>0*2</t>
  </si>
  <si>
    <t xml:space="preserve">Coordinación del diplomado de Criminalística y Criminología </t>
  </si>
  <si>
    <t>Diplomado de Criminalística y Criminología</t>
  </si>
  <si>
    <t>Coordinación de los aspectos académicos, logísticos y administrativos necesarios para la prlanificación y ejecución del diplomado de Criminología y criminalística dirigida al personal de la UBA</t>
  </si>
  <si>
    <t xml:space="preserve">Universidad </t>
  </si>
  <si>
    <t>2*4</t>
  </si>
  <si>
    <t xml:space="preserve">Mesa de trabajo de coordinación para el plan de capacitaciones a las unidades ejecutoras del MAGA </t>
  </si>
  <si>
    <t>Capacitaciones MAGA</t>
  </si>
  <si>
    <t xml:space="preserve">Coordinar y definir el calendario, contenidos y modalidades del Plan de Cpación, dirigido a las unidades ejecutoras del MAGA, con el fin de fotalecer las capacidades técnicas, operativas y administrativas para una mejor ejecución de los programas institucionales </t>
  </si>
  <si>
    <t>MAGA</t>
  </si>
  <si>
    <t>1*2</t>
  </si>
  <si>
    <t>Coordinación: Diplomado de Criminalistica y Criminología para colaboradores de la Unidad de Bienestar Animal.</t>
  </si>
  <si>
    <t xml:space="preserve">Establecer alianzas académicas, fortaleciendo la formación continua. </t>
  </si>
  <si>
    <t>Dirección General de Servicios de Seguridad Privada, Ministerio de Gobernación</t>
  </si>
  <si>
    <t xml:space="preserve">Reunión de coordinación para capacitar a personas que tienen sus ventas dentro del mercado </t>
  </si>
  <si>
    <t>Coordinación para capacitación</t>
  </si>
  <si>
    <t>Coordinación temas relacionados a la denuncia por maltrato animal en el Mercado El Guarda.</t>
  </si>
  <si>
    <t xml:space="preserve">Dirección de Mercados y Sociedad Civil </t>
  </si>
  <si>
    <t>2*10</t>
  </si>
  <si>
    <t xml:space="preserve">Capacitación sobre Bienestar animal y manejo de aves </t>
  </si>
  <si>
    <t>Capacitación de Bienestar animal</t>
  </si>
  <si>
    <t>2*5</t>
  </si>
  <si>
    <t>Reunión Virtual con Municipalidad de San Juan Sacatepequez</t>
  </si>
  <si>
    <t xml:space="preserve">Coordinación para fortalecimiento de capacitaciones </t>
  </si>
  <si>
    <t xml:space="preserve">Brindar orientación al representante de la municipalidad de San Juan Sacatepequez con el fin de fortalecer las capacitaciones institucionales. </t>
  </si>
  <si>
    <t xml:space="preserve">Director de Gestión Ambiental Municipal de la Municipalidad de San Juan Sac. </t>
  </si>
  <si>
    <t>14*73</t>
  </si>
  <si>
    <t>Ley de Protección y Bienestar Animal, Programa Cursos Libres de la Universidad de San Carlos de Guatemala</t>
  </si>
  <si>
    <t>Ley de protección y Bienestar animal</t>
  </si>
  <si>
    <t xml:space="preserve">Capacitar sobre temas generales de la Ley de Protección y Bienestar animal </t>
  </si>
  <si>
    <t>11*73</t>
  </si>
  <si>
    <t>Gusano Barrenador del Ganado- Programa Cursos Libres de la Universidad de San Carlos de Guatemala</t>
  </si>
  <si>
    <t>Capacitar sobre generalidades del Gusano Barrenador del Ganado en Mascotas</t>
  </si>
  <si>
    <t xml:space="preserve">Sociedad Civil  </t>
  </si>
  <si>
    <t>12*75</t>
  </si>
  <si>
    <t>Maltrato, crueldad y violencia social - Programa de Cursos Libres de la Universidad de San Carlos de Guatemala</t>
  </si>
  <si>
    <t>Maltrato, Crueldad animal y violencia social</t>
  </si>
  <si>
    <t xml:space="preserve">Capacitar sobre el vínculo que existe entre la violencia social y el maltrato hacia los animales. </t>
  </si>
  <si>
    <t>Sociedad Civil</t>
  </si>
  <si>
    <t xml:space="preserve">Totales </t>
  </si>
  <si>
    <t>H</t>
  </si>
  <si>
    <t>M</t>
  </si>
  <si>
    <t>Aut Comp</t>
  </si>
  <si>
    <t>MUJERES</t>
  </si>
  <si>
    <t>AV</t>
  </si>
  <si>
    <t>Soc Civ</t>
  </si>
  <si>
    <t>MAYA</t>
  </si>
  <si>
    <t>CHIQ</t>
  </si>
  <si>
    <t>Otras Inst</t>
  </si>
  <si>
    <t>XINCA</t>
  </si>
  <si>
    <t>IZA</t>
  </si>
  <si>
    <t>Est Educ</t>
  </si>
  <si>
    <t>AFRO</t>
  </si>
  <si>
    <t>PET</t>
  </si>
  <si>
    <t>GARIF</t>
  </si>
  <si>
    <t>XELA</t>
  </si>
  <si>
    <t>LADINO</t>
  </si>
  <si>
    <t>SAC</t>
  </si>
  <si>
    <t>ZAC</t>
  </si>
  <si>
    <t>GUA</t>
  </si>
  <si>
    <t>Población Alcanzada</t>
  </si>
  <si>
    <t>Total</t>
  </si>
  <si>
    <t xml:space="preserve">Fecha de Actividad </t>
  </si>
  <si>
    <t>19*58</t>
  </si>
  <si>
    <t>17*43</t>
  </si>
  <si>
    <t>10*24</t>
  </si>
  <si>
    <t>Capacitación Tenecncia Responsable INEB</t>
  </si>
  <si>
    <t>6*20</t>
  </si>
  <si>
    <t>18*40</t>
  </si>
  <si>
    <t>Capacitación sobre la Ley 05-2017 (LPBA), funciones de la Unidad de Bienestar Animal  y prevención y control del Gusano Barrenador.</t>
  </si>
  <si>
    <t>Capacitación sobre la Ley 05-2017</t>
  </si>
  <si>
    <t xml:space="preserve">COMUDE </t>
  </si>
  <si>
    <t>27*27</t>
  </si>
  <si>
    <t>32*32</t>
  </si>
  <si>
    <t>Capacitación sobre la Ley 05-2017 (LPBA), funciones de la Undad de Bienestar Aniaml y prevención y control del Gusano Barrenador.</t>
  </si>
  <si>
    <t>19*19</t>
  </si>
  <si>
    <t>15*15</t>
  </si>
  <si>
    <t>5*9</t>
  </si>
  <si>
    <t xml:space="preserve">Capacitar al personal técnico y profesinal en la prevención y manejo de gusanera por gusano barrenador del ganado </t>
  </si>
  <si>
    <t>22*22</t>
  </si>
  <si>
    <t xml:space="preserve">Concientizar a las estudiantes de tercer grado, de las responsabilidades que se adquiere al momento de tener mascotas. </t>
  </si>
  <si>
    <t>18*18</t>
  </si>
  <si>
    <t>19*30</t>
  </si>
  <si>
    <t>7*13</t>
  </si>
  <si>
    <t>Sacatepéquez 1 (Bea)</t>
  </si>
  <si>
    <t>54*75</t>
  </si>
  <si>
    <t xml:space="preserve">Capacitación Prevención y Tratamiento contra GBG en mascotas </t>
  </si>
  <si>
    <t xml:space="preserve">Brindar conocimientos sobre Medidas de Prevención y Tratamiento contra GBG en mascotas. </t>
  </si>
  <si>
    <t xml:space="preserve">Municipalidad, sociedad civil y estudiantes MV CUNSAC </t>
  </si>
  <si>
    <t>16*23</t>
  </si>
  <si>
    <t>2*9</t>
  </si>
  <si>
    <t>65*118</t>
  </si>
  <si>
    <t>Centro Educativo</t>
  </si>
  <si>
    <t>8*13</t>
  </si>
  <si>
    <t>5*7</t>
  </si>
  <si>
    <t>0*5</t>
  </si>
  <si>
    <t>5*16</t>
  </si>
  <si>
    <t>2*8</t>
  </si>
  <si>
    <t xml:space="preserve">Capacitación sobre la ley 05-2017, Funciones de la Unidad de Bienestar Animal y Prevención y Control del Gusano Barrenador </t>
  </si>
  <si>
    <t>Ley 05-2017 y funciones de la Unidad de Bienestar Animal y Prevención y Control del Gusano Barrenador</t>
  </si>
  <si>
    <t>Capacitar y fortalecer los conocimiento y competencias a los integrantes de la Comisión Municipal de Seguridad Alimentaria y Nutricional -COMUSAN-</t>
  </si>
  <si>
    <t xml:space="preserve">Representantes de intituciones </t>
  </si>
  <si>
    <t>.</t>
  </si>
  <si>
    <t>3*7</t>
  </si>
  <si>
    <t>8*12</t>
  </si>
  <si>
    <t xml:space="preserve">Inducción a nuevo personal de la Unidad de Biestar Animal en el marco de la Ley de Protección y Bienestar Animal </t>
  </si>
  <si>
    <t>17*26</t>
  </si>
  <si>
    <t>11*19</t>
  </si>
  <si>
    <t>4*6</t>
  </si>
  <si>
    <t>2*3</t>
  </si>
  <si>
    <t xml:space="preserve">Asistencia técnica con la Secretaría de Bienestar Social </t>
  </si>
  <si>
    <t>2*2</t>
  </si>
  <si>
    <t>Coordinación del Diplomado de Criminalistica y Criminología</t>
  </si>
  <si>
    <t xml:space="preserve">Mesa de trabajo de coordinación para el Plan de Capacitaciones a las unidades ejecutoras del MAGA </t>
  </si>
  <si>
    <t xml:space="preserve">Coordinar y definir el calendario, contenidos y modealidades del Plan de Capacitación, dirigido a las unidades ejecutoras del MAGA, con el fin de fortalecer las capacidades técnicas, operativas y administrativas para una mejor ejecución de los programas insititucionales. </t>
  </si>
  <si>
    <t>8*10</t>
  </si>
  <si>
    <t>3*5</t>
  </si>
  <si>
    <t>59*73</t>
  </si>
  <si>
    <t>62*73</t>
  </si>
  <si>
    <t xml:space="preserve">Centros Educativos </t>
  </si>
  <si>
    <t>63*75</t>
  </si>
  <si>
    <t>ELABORADO POR: ALEJANDRA RAMÍREZ F:______________________________ REPORTE 7 MES: SEPTIEMBRE 2025</t>
  </si>
  <si>
    <t>Divulgación de la Ley de Proteccion y Bienestar Animal y guia de atencion de denuncias de la Policia Nacional Civil</t>
  </si>
  <si>
    <t>Divulgar la Ley de Proteccion y Bienestar Animal y la Guia de atencion de denuncias por maltrato y crueldad animal de la Policía Nacional Civil</t>
  </si>
  <si>
    <t>Policía Nacional Civil</t>
  </si>
  <si>
    <t>3*3</t>
  </si>
  <si>
    <t>Reunión de revisión de la Guia para la atencion de denuncias por maltrato o crueldad animal</t>
  </si>
  <si>
    <t>Divulgar la guia para la atencion de denuncias por maltrato o crueldad animal de la Policía Nacional Civil</t>
  </si>
  <si>
    <t>6*9</t>
  </si>
  <si>
    <t>Divulgación de la Ley de Proteccion y Bienestar Animal en la mesa de educación ambiental</t>
  </si>
  <si>
    <t>Divulgar la Ley de Proteccion y Bienestar Animal</t>
  </si>
  <si>
    <t>Ong, Usac, Mineduc</t>
  </si>
  <si>
    <t>Divulgación de la Ley de Proteccion y Bienestar Animal en la mesa de educación y autoridad para el manejo sustentable del lago de amatitlán</t>
  </si>
  <si>
    <t>Ong, Mineduc, Amsa, Marn</t>
  </si>
  <si>
    <t>44*100</t>
  </si>
  <si>
    <t>Capacitacion  Escuela Oficial Urbana Mixta Hunapu, Magdalena Milpas Altas, Sacatepequez</t>
  </si>
  <si>
    <t>Tenencia Responsable de Animales</t>
  </si>
  <si>
    <t>Capacitacitar a estudiantes de la Escuela Oficial Urbana Mixta Hunapu, Magdalena Milpas Altas, Sacatepequez</t>
  </si>
  <si>
    <t>Mineduc</t>
  </si>
  <si>
    <t>87*160</t>
  </si>
  <si>
    <t>Capacitacion  Instituto Nacional de Educación Basica Hunapu, Magdalena Milpas Altas, Sacatepequez</t>
  </si>
  <si>
    <t>Capacitacitar a estudiantes del Instituto Nacional de Educación Basica Hunapu, Magdalena Milpas Altas, Sacatepequez</t>
  </si>
  <si>
    <t>Capacitación a sociedad civil de Uspantán, Quiche</t>
  </si>
  <si>
    <t>Capacitar a sociedad civil sobre la tenencia responsable de animales</t>
  </si>
  <si>
    <t>Sociedad Civil, Municipalidad</t>
  </si>
  <si>
    <t>7*11</t>
  </si>
  <si>
    <t>29*65</t>
  </si>
  <si>
    <t>Capacitacion a Colegio Kids Garden, Villa Nueva Guatemala</t>
  </si>
  <si>
    <t>Capacitar a Estudiantes de Básicos sobre la tenencia responsable de animales</t>
  </si>
  <si>
    <t>Colegio Privado</t>
  </si>
  <si>
    <t>85*173</t>
  </si>
  <si>
    <t>Capacitar a Estudiantes de Preprimaria y Primaria sobre la tenencia responsable de animales</t>
  </si>
  <si>
    <t>5*10</t>
  </si>
  <si>
    <t>Reunión de presentacion de plan de capacitacion de bienestar animal, Medio Ambiente Municipalidad de Guatemala</t>
  </si>
  <si>
    <t>Tenencia Responsable de Animales, Ley de Protección y Bienestar Animal</t>
  </si>
  <si>
    <t>Capacitar a entidades de gobierno y sociedad civil en cuanto a tenencia responsable de animales y la Ley de Proteccion y Bienestar Animal</t>
  </si>
  <si>
    <t>Mineduc, Sociedad Civil, Municipalidad, Marn, Inab</t>
  </si>
  <si>
    <t>10*12</t>
  </si>
  <si>
    <t>Capacitación Sobre Ley de Protección y Bienestar animal Municipalidad de Uspantán, Quiché</t>
  </si>
  <si>
    <t>Plan de Capacitación de Bienestar Animal dirigido a Municipalidades</t>
  </si>
  <si>
    <t>Capacitar a autoridad municipal en cuanto a tenencia responsable de animales y la Ley de Proteccion y Bienestar Animal</t>
  </si>
  <si>
    <t>Municipalidad</t>
  </si>
  <si>
    <t>13*13</t>
  </si>
  <si>
    <t>Capacitación sobre Manejo Humanitario de Animales Municipalidad de Uspantán, Quiché</t>
  </si>
  <si>
    <t>Manejo humanitario de Animales</t>
  </si>
  <si>
    <t>Capacitar a manejadores de animales y trabajadores municipales sobre manejo humanitario de animales</t>
  </si>
  <si>
    <t>11*24</t>
  </si>
  <si>
    <t>Divulgación de la Ley de Proteccion y Bienestar Animal y Plan de control de poblaciones ferales, Municipalidad de Magdalena Milpas Altas, Sacatepéquez</t>
  </si>
  <si>
    <t>Ley de protección y Bienestar animal y Manejo de poblaciones ferales</t>
  </si>
  <si>
    <t>Divulgar informacion sobre el la Ley de Protección y Bienestar Animal y el Plan de Manejo de Poblaciones Ferales</t>
  </si>
  <si>
    <t>Municipalidad, Sociedad civil, MSPAS, Organismo Judicial</t>
  </si>
  <si>
    <t>Capacitación con Sociedad Civil, Jueza de Asuntos Municipales</t>
  </si>
  <si>
    <t>Jueza de Paz, Sociedad Civil</t>
  </si>
  <si>
    <t>3*9</t>
  </si>
  <si>
    <t>56*100</t>
  </si>
  <si>
    <t>73*160</t>
  </si>
  <si>
    <t>3*11</t>
  </si>
  <si>
    <t>36*65</t>
  </si>
  <si>
    <t>89*173</t>
  </si>
  <si>
    <t>Reunión de presentacion de plan de capacitacion de bienestar animal</t>
  </si>
  <si>
    <t>2*12</t>
  </si>
  <si>
    <t>Reunión de presentacion de plan de capacitacion de bienestar animal Municipalidad de Uspantán, Quiché</t>
  </si>
  <si>
    <t>Totales</t>
  </si>
  <si>
    <t>13*24</t>
  </si>
  <si>
    <t>0*13</t>
  </si>
  <si>
    <t>0*3</t>
  </si>
  <si>
    <t xml:space="preserve">Consejo de Coordinación Agrícola y Pecuario Departamental Huehuetenango COAPEDH </t>
  </si>
  <si>
    <t>15*20</t>
  </si>
  <si>
    <t>5*20</t>
  </si>
  <si>
    <t>4*5</t>
  </si>
  <si>
    <t>Divulgación Plan de Control Poblacional de Perros Ferales</t>
  </si>
  <si>
    <t>Control Poblacional de Perros ferales</t>
  </si>
  <si>
    <t>Presentar Plan de Control Poblacional de Perros Ferales</t>
  </si>
  <si>
    <t>1*6</t>
  </si>
  <si>
    <t>3*4</t>
  </si>
  <si>
    <t>1*5</t>
  </si>
  <si>
    <t>5*6</t>
  </si>
  <si>
    <t>1*4</t>
  </si>
  <si>
    <t xml:space="preserve">Capacitacióny divulgación para la protección y bienestar animal </t>
  </si>
  <si>
    <t>total</t>
  </si>
  <si>
    <t>Producto</t>
  </si>
  <si>
    <t xml:space="preserve">Subproducto </t>
  </si>
  <si>
    <t>Fechas</t>
  </si>
  <si>
    <t xml:space="preserve">Delegación UBA </t>
  </si>
  <si>
    <t>Institución (es)/ Entidad(es) Capacitada(s)</t>
  </si>
  <si>
    <t>Hombres (Acumulado)</t>
  </si>
  <si>
    <t>Mujeres (Acumulado)</t>
  </si>
  <si>
    <t>Garifuna</t>
  </si>
  <si>
    <t>Mestiza</t>
  </si>
  <si>
    <t xml:space="preserve">Animales protegidos contra el abuso y maltrato </t>
  </si>
  <si>
    <t xml:space="preserve">Capacitación y divulgación para la protección y bienestar animal </t>
  </si>
  <si>
    <t xml:space="preserve">Municipio/Departamento  </t>
  </si>
  <si>
    <t>Chivencorral, Alta Verapaz</t>
  </si>
  <si>
    <t>Cerro Lindo, Alta Verapaz</t>
  </si>
  <si>
    <t>Pequixul, Alta Verapaz</t>
  </si>
  <si>
    <t xml:space="preserve">San Cristóbal Verapaz, Alta Verapaz </t>
  </si>
  <si>
    <t xml:space="preserve">Instituto Nacional de Educación Básica Chivencorral </t>
  </si>
  <si>
    <t xml:space="preserve">Insitituto Nacional de Educación Básica  Cerro Lindo </t>
  </si>
  <si>
    <t xml:space="preserve">Insitituto Nacional de Educación Básica Pequixul </t>
  </si>
  <si>
    <t xml:space="preserve">Instituto Nacional de Educacion Básica Chivencorral </t>
  </si>
  <si>
    <t>Instituto Nacional de Educación Básica Chirrepec</t>
  </si>
  <si>
    <t xml:space="preserve">Chiquimula </t>
  </si>
  <si>
    <t>Xela</t>
  </si>
  <si>
    <t xml:space="preserve">Sacatepequez </t>
  </si>
  <si>
    <t>Chiquimula, Chiquimula</t>
  </si>
  <si>
    <t xml:space="preserve">Morales, Izabal </t>
  </si>
  <si>
    <t>Quetzaltenango, Quetzaltenango</t>
  </si>
  <si>
    <t>Flores, Petén</t>
  </si>
  <si>
    <t>Santa Maria de Jesús, Sacatepéquez</t>
  </si>
  <si>
    <t>San Antonio Aguas Calientes, Sacatepéquez</t>
  </si>
  <si>
    <t>San Lucas, Sacatepéquez</t>
  </si>
  <si>
    <t>Pastores, Sacatepéquez</t>
  </si>
  <si>
    <t>San Miguel Dueñas, Sacatepéquez</t>
  </si>
  <si>
    <t>Rio Hondo, Zacapa</t>
  </si>
  <si>
    <t>Estanzuela, Zacapa</t>
  </si>
  <si>
    <t xml:space="preserve">Instituto Nacional para Señoritas de Oriente </t>
  </si>
  <si>
    <t>Escuela Oficial urbana mixta "25 de Junio"</t>
  </si>
  <si>
    <t xml:space="preserve">Centro Universitario de Izabal </t>
  </si>
  <si>
    <t xml:space="preserve">Universidad Da Vinci de Guatemala </t>
  </si>
  <si>
    <t xml:space="preserve">Centro de Aprendizaje para el Desarrollo Social </t>
  </si>
  <si>
    <t xml:space="preserve">Consejo Municipal de Desarrollo Urbano y Rural </t>
  </si>
  <si>
    <t xml:space="preserve">Comisión Municipal de Seguridad Alimentaria Y Nutricional </t>
  </si>
  <si>
    <t xml:space="preserve">Centro Universitario de Sacatepéquez </t>
  </si>
  <si>
    <t xml:space="preserve">Consejo de Cooordinación Agrícola y Pecuario Departamental Huehuetenango </t>
  </si>
  <si>
    <t xml:space="preserve">Universidad Galileo de Guatemala </t>
  </si>
  <si>
    <t>Guatemala, Guatemala</t>
  </si>
  <si>
    <t>Octubre</t>
  </si>
  <si>
    <t>Divulgación sobre Tenencia Responsable INEB Cobán</t>
  </si>
  <si>
    <t>Tenencia Responsable de Animales de Compañía</t>
  </si>
  <si>
    <t>Promover la tenencia responsable de animales de compañía dentro de la población estudiantil del municipio de Cobán</t>
  </si>
  <si>
    <t>Instituro Nacional de Educación Básica Cobán</t>
  </si>
  <si>
    <t>14*27</t>
  </si>
  <si>
    <t>13*27</t>
  </si>
  <si>
    <t>7*17</t>
  </si>
  <si>
    <t xml:space="preserve">Divulgación sibre la importancia de la protección y bienestar animal </t>
  </si>
  <si>
    <t xml:space="preserve">Divulgar entre la población en general la importancia dela protección animal, asi como la propiedad responsable de animales de ocmpañía de la Unidad de Bienestar Animal </t>
  </si>
  <si>
    <t>Divulgación sobre protección y bienestar animal</t>
  </si>
  <si>
    <t>10*17</t>
  </si>
  <si>
    <t xml:space="preserve">Divulgación sobre la importancia de la protección y bienestar animal </t>
  </si>
  <si>
    <t xml:space="preserve">Divulgación sobre respeto hacia los animales y tenencia responsable.   </t>
  </si>
  <si>
    <t>Protección y bienestar animal</t>
  </si>
  <si>
    <t xml:space="preserve">Promover la tenencia responsable de animales de compañía dentro de la poblacion estudiantil del municipio de Cobán. </t>
  </si>
  <si>
    <t xml:space="preserve">Instituto Nacional de Educación Básica Cobán </t>
  </si>
  <si>
    <t>17*33</t>
  </si>
  <si>
    <t>16*33</t>
  </si>
  <si>
    <t>06*17</t>
  </si>
  <si>
    <t xml:space="preserve">Divulgación sobre propiedades responsables de animales de compañía </t>
  </si>
  <si>
    <t>Promover la tenencia responsable de animales de compañía dentro de la población estudiantil del municipio de San Juan Chamelco</t>
  </si>
  <si>
    <t>Instituto Nacional de Educación Diversificada Cobán</t>
  </si>
  <si>
    <t>11*17</t>
  </si>
  <si>
    <t>Divulgación sobre Tenencia Responsable INEB Chitul</t>
  </si>
  <si>
    <t>Promover la tenencia responsable en animales de compañía dentro de la población estudiantil del municiío de Santa Cruz Verapaz.</t>
  </si>
  <si>
    <t>17*36</t>
  </si>
  <si>
    <t>19*36</t>
  </si>
  <si>
    <t>Jalapa</t>
  </si>
  <si>
    <t>47*91</t>
  </si>
  <si>
    <t xml:space="preserve">Divulgación sobre el respeto y cuidado de los animales y tenencia responsable </t>
  </si>
  <si>
    <t xml:space="preserve">Promover el conocimiento y acciones referente a la Tenencia Responsable de los animales de compañía sensibilizando y consientizando alos participantes </t>
  </si>
  <si>
    <t xml:space="preserve">Instituto Nacional de Educación Básica con Orientación Agropecuaria </t>
  </si>
  <si>
    <t>44*91</t>
  </si>
  <si>
    <t xml:space="preserve">Capacitación dirigida al personal de la dirección de gestión ambiental municipal sobre la protección y bienestar animal </t>
  </si>
  <si>
    <t xml:space="preserve">Capacitación sobre la Ley de protección y bienestar animal </t>
  </si>
  <si>
    <t>Fortalecer los conocimientos y capacidades del personal municipal como autoridades competentes en la aplicación de la Ley de Protección y Bienestar Animal</t>
  </si>
  <si>
    <t xml:space="preserve">Municipalidad de Morales Izabal </t>
  </si>
  <si>
    <t>34*54</t>
  </si>
  <si>
    <t xml:space="preserve">Divulgación sobre respeto hacia los animales y tenencia responsable </t>
  </si>
  <si>
    <t>Tenencia Responsable</t>
  </si>
  <si>
    <t xml:space="preserve">Ley de protección y bienestar animal </t>
  </si>
  <si>
    <t>Fomentar la tenencia responsable de animales de compañía entre la población infantil del municipio de Morales</t>
  </si>
  <si>
    <t>17*54</t>
  </si>
  <si>
    <t xml:space="preserve">Escuela oficial urbana 25 de Junio </t>
  </si>
  <si>
    <t xml:space="preserve">Escuela oficial urbana 25 de junio </t>
  </si>
  <si>
    <t>19*25</t>
  </si>
  <si>
    <t>Jornada de divulgación sobre antirabia</t>
  </si>
  <si>
    <t xml:space="preserve">Jornada de vacunación antirrábica canina </t>
  </si>
  <si>
    <t xml:space="preserve">Promover el conocimiento y la aplicación de la ley de protección y bienestar animal entre la sociedad civil que asistieron a la jornada de vacunación antirrabica </t>
  </si>
  <si>
    <t>6*25</t>
  </si>
  <si>
    <t>Divulgación sobre la ley de protección y bienestar animal</t>
  </si>
  <si>
    <t xml:space="preserve">Fortalecer la participación informada de la sociedad civil en la promoción del bienestar animal </t>
  </si>
  <si>
    <t>12*12</t>
  </si>
  <si>
    <t>0*12</t>
  </si>
  <si>
    <t xml:space="preserve">Divulgación sobre el método TNR y el plan de capacitación a municipalidades </t>
  </si>
  <si>
    <t>Método TNR y plan de capacitación de Municipalidades</t>
  </si>
  <si>
    <t xml:space="preserve">Promover la divulgación del método para sensibilizar a los representantes de instituciones y autoridades municipales con el fin de fomentar una cultura de respeto, empatía y responsabilidad hacia los animales. </t>
  </si>
  <si>
    <t>Municipalidad Milpas Altas, T.S.E, OIRSA, UGAM, SESAN, RENAP</t>
  </si>
  <si>
    <t>Divulgación sobre medidas de prevención contra el Gusano Barrernador del ganado</t>
  </si>
  <si>
    <t>Medidas de prevención contra GBG</t>
  </si>
  <si>
    <t>Promover la divulgación de conocimiento acerca de las Medidas de Prevención contra el GBG en Mascotas</t>
  </si>
  <si>
    <t>8*9</t>
  </si>
  <si>
    <t>1*9</t>
  </si>
  <si>
    <t>1*18</t>
  </si>
  <si>
    <t>17*18</t>
  </si>
  <si>
    <t xml:space="preserve">Divulgación sobre la ley de protección y bienestar animal </t>
  </si>
  <si>
    <t xml:space="preserve">Ley Ley de Protección y Bienestar Animal </t>
  </si>
  <si>
    <t>Promover una conciencia de protección  bienestar animal, mediante la divulgación de la Ley de Protección y Bienestar Animal</t>
  </si>
  <si>
    <t>21*27</t>
  </si>
  <si>
    <t>6*27</t>
  </si>
  <si>
    <t>Capacitación sobre Tenencia Responsable y las cinco libertades del bienestar animal</t>
  </si>
  <si>
    <t>Tenencia Responsable y cinco libertades</t>
  </si>
  <si>
    <t>Promover la conciencia de protección y bienestar animal, mediante la divulgación de la tenencia responsable y las cinco libertades</t>
  </si>
  <si>
    <t>20*35</t>
  </si>
  <si>
    <t xml:space="preserve">Capacitación sobre Plan integral de manejo de poblaciones ferales </t>
  </si>
  <si>
    <t>Control Poblacional</t>
  </si>
  <si>
    <t>Promover la conciencia sobre la protección y el bienestar animal mediante la diculgación del Plan Integral de Manejo de Poblaciones.</t>
  </si>
  <si>
    <t>MINEDUC, MIDES, MAGA, COCODES</t>
  </si>
  <si>
    <t>26*39</t>
  </si>
  <si>
    <t>13*39</t>
  </si>
  <si>
    <t>Capacitación control y prevención sobre Gusano Barrenador del Gnaado en Mascotas</t>
  </si>
  <si>
    <t>Capacitar y fortalecer los conocimientos del personal de MAGA sobre la ley de protección y bienestar animal y control y prevención del gusano barrenador en mascotas y animales de producción</t>
  </si>
  <si>
    <t>La ley  de  Protección y bienestar animal y Gusano Barrenador en Macotas</t>
  </si>
  <si>
    <t xml:space="preserve">Jutiapa </t>
  </si>
  <si>
    <t>Santa Rosa</t>
  </si>
  <si>
    <t>07 al 10/ 2025</t>
  </si>
  <si>
    <t>Jornada Departamental de Servicios Móviles (Stand)</t>
  </si>
  <si>
    <t xml:space="preserve">Buscar el acercamiento a la población con le fin de fortalecer la divulgación y el cumplimiento de la Ley De Bienestar Animal. </t>
  </si>
  <si>
    <t xml:space="preserve">Divulgación de la Ley de protección y bienestar animal </t>
  </si>
  <si>
    <t xml:space="preserve">Promover la divulgación y aplicación de la ley de bienestar animal en espacios interinstitucionales. </t>
  </si>
  <si>
    <t>COAPED</t>
  </si>
  <si>
    <t>7*18</t>
  </si>
  <si>
    <t>11*18</t>
  </si>
  <si>
    <t>Capacitación sobre Bienestar Animal en la Crianza y Reproducción de Conejos</t>
  </si>
  <si>
    <t xml:space="preserve">Bienestar Animal en la crianza y reproducción de conejos </t>
  </si>
  <si>
    <t xml:space="preserve">Fortalecer las capacitaciones técnicas y productivas en materia de bienestar animal aplicado a la crianza y reproducción de conejos. </t>
  </si>
  <si>
    <t>CADER El Tejar, MAGA</t>
  </si>
  <si>
    <t>Capacitación sobre Bienestar y Salud Bovina</t>
  </si>
  <si>
    <t>Clostridiosis en Bovinos</t>
  </si>
  <si>
    <t>Fortalecer los conocimientos de actores locales u producares ganaderos sobre medidas de prevención identidicación temprana y controlde la Clostridiosis y la rabia bovina</t>
  </si>
  <si>
    <t>Municipalidad, MAGA</t>
  </si>
  <si>
    <t>20*10</t>
  </si>
  <si>
    <t>12*10</t>
  </si>
  <si>
    <t>Capacitación sobre Protección y Bienestar Animal referente a la Tenencia Responsable</t>
  </si>
  <si>
    <t xml:space="preserve">Tenencia responsble de Animales de Compañía </t>
  </si>
  <si>
    <t>Promover el conocimiento y acciones de los estudiantes, referente a la Tencias Responsable de los animales de compañía</t>
  </si>
  <si>
    <t>Liceo Técnico Quetzaltepeque</t>
  </si>
  <si>
    <t>55*88</t>
  </si>
  <si>
    <t>33*88</t>
  </si>
  <si>
    <t>04*22</t>
  </si>
  <si>
    <t xml:space="preserve">Divulgación sobre ley de Protección y  Bienestar Animal </t>
  </si>
  <si>
    <t xml:space="preserve">Promover el conocimiento, competencias y acciones sobre la Ley de Protección y Bienestar Animal y tema de Gusano Barrenador </t>
  </si>
  <si>
    <t>Instituto Técnico en Recursos Naturales Maya Chortí</t>
  </si>
  <si>
    <t>18*22</t>
  </si>
  <si>
    <t>8*26</t>
  </si>
  <si>
    <t>18*26</t>
  </si>
  <si>
    <t>17*28</t>
  </si>
  <si>
    <t xml:space="preserve">Divulgación sobre tenencia responsable </t>
  </si>
  <si>
    <t>Tenencia responsable y 5 libertades del bienestar animal</t>
  </si>
  <si>
    <t xml:space="preserve">Promover los conocimientos básicos sobre tenencia responsable, fomentando el respeto hacia los animales y el cumplimiento de las 5 libertades del bienestar animal. </t>
  </si>
  <si>
    <t>Escuela Oficial Rural Mixta, Aldea la Acequia</t>
  </si>
  <si>
    <t>11*28</t>
  </si>
  <si>
    <t xml:space="preserve">Capacitación sobre Tenencia Responsable y Bienestar Animal </t>
  </si>
  <si>
    <t xml:space="preserve">Tenencia responsable </t>
  </si>
  <si>
    <t xml:space="preserve">Fortalecer los conocimientos y capacidades sobre prácticas adecuadas de tenencia responsable de animales. </t>
  </si>
  <si>
    <t>CADER Aldea el Tablón</t>
  </si>
  <si>
    <t>11*11</t>
  </si>
  <si>
    <t>0*11</t>
  </si>
  <si>
    <t xml:space="preserve">Capacitación sobre la ley de protección y bienestar animal </t>
  </si>
  <si>
    <t xml:space="preserve">Incentivar a conocer la Ley de Proteccióny Bienestar Aniamal, asi como promover la aplicación de la misma dentro de la vinculación en su formación académica. </t>
  </si>
  <si>
    <t>Universidad Galileo de Gautemala Quetzaltenango</t>
  </si>
  <si>
    <t>20*30</t>
  </si>
  <si>
    <t>10*30</t>
  </si>
  <si>
    <t>Divulgación de Tenencia Responsable de mascotas</t>
  </si>
  <si>
    <t xml:space="preserve">Tenencia Responsable de Animales de Compañía </t>
  </si>
  <si>
    <t xml:space="preserve">Promover la divulgación sobre la tenencia responsable de mascotas y la importancia dela vacuna contra la rabia dirigido a la sociedad civil </t>
  </si>
  <si>
    <t xml:space="preserve">Agencia Municipal de Extensión Rural </t>
  </si>
  <si>
    <t>14*30</t>
  </si>
  <si>
    <t>16*30</t>
  </si>
  <si>
    <t xml:space="preserve">Divulgación de Tenencia Responsable de mascotas </t>
  </si>
  <si>
    <t>22*30</t>
  </si>
  <si>
    <t>8*30</t>
  </si>
  <si>
    <t xml:space="preserve">Capacitación sobre tenencia responsable e importancia de la vacuna contra la rabia </t>
  </si>
  <si>
    <t>Tenencia responsable en mascotas, vacuna contra la rabia y gusano barrenador</t>
  </si>
  <si>
    <t>Dar a conocer sobre la tenencia responsable de mascotas y la importancia de la vacuna antirrabica, para replicar la divulgación dentro del Municipio</t>
  </si>
  <si>
    <t>Puesto de Salud del Ministerio de Salud Pública y Asistencia Social</t>
  </si>
  <si>
    <t>Totonicapán</t>
  </si>
  <si>
    <t>Capacitación sobre protección y bienestar animal</t>
  </si>
  <si>
    <t xml:space="preserve">Ley de Protección y Bienestar Animal </t>
  </si>
  <si>
    <t>Cpacitar al personal de la municipalidad en su rol de autoridad competente ante la Ley de Protección y Bienestar Animal</t>
  </si>
  <si>
    <t>Municipalidad de San Cristobal Totonicapán</t>
  </si>
  <si>
    <t>4*15</t>
  </si>
  <si>
    <t>11*15</t>
  </si>
  <si>
    <t xml:space="preserve">Capacitar al personal del municipalidad en su rol de autoridad competente ante la Ley de Protección y Bienestar Animal </t>
  </si>
  <si>
    <t>0*4</t>
  </si>
  <si>
    <t>4*4</t>
  </si>
  <si>
    <t xml:space="preserve">Divulgación sobre protecció y bienestar animal </t>
  </si>
  <si>
    <t>Vínculo entre el Maltrato Animal y la Violencia Social</t>
  </si>
  <si>
    <t>8*11</t>
  </si>
  <si>
    <t>Comportamiento de Perros y Gatos</t>
  </si>
  <si>
    <t>6*11</t>
  </si>
  <si>
    <t xml:space="preserve">Capacitación sobre protección y bienestar animal </t>
  </si>
  <si>
    <t xml:space="preserve">Antecedentes de bienestar animal </t>
  </si>
  <si>
    <t xml:space="preserve">Capacitar en cuanto a temas de bienestar animal y la Ley de Protección y Bienestar Aniaml a los miembros de la mesa técnica departamental </t>
  </si>
  <si>
    <t>COMUDES, COCODES</t>
  </si>
  <si>
    <t>6*7</t>
  </si>
  <si>
    <t xml:space="preserve">Capacitación sobre Tenencia Responsable de Animales </t>
  </si>
  <si>
    <t xml:space="preserve">Capacitar en cuanto a temas de bienestar animal y la Ley de protección y bienestar animal a los miembros de la mesa técnica departamental de bienestar animal </t>
  </si>
  <si>
    <t>Retahuleu</t>
  </si>
  <si>
    <t>37*38</t>
  </si>
  <si>
    <t xml:space="preserve">Capacitación sobre protección y bienestar animal  </t>
  </si>
  <si>
    <t>Capacitar en cuanto a bienestar animal para el personal que labora en diferentes áreas dedicadas a la avicultura</t>
  </si>
  <si>
    <t>1*38</t>
  </si>
  <si>
    <t>Bienestar en aves de engorde</t>
  </si>
  <si>
    <t>5*27</t>
  </si>
  <si>
    <t>22*27</t>
  </si>
  <si>
    <t>08/10/02025</t>
  </si>
  <si>
    <t xml:space="preserve">Bienestar en Rastros </t>
  </si>
  <si>
    <t>3*12</t>
  </si>
  <si>
    <t>9*12</t>
  </si>
  <si>
    <t>Bienestar en Transporte de aves</t>
  </si>
  <si>
    <t>8*8</t>
  </si>
  <si>
    <t xml:space="preserve">Parámetros de bienestar </t>
  </si>
  <si>
    <t>0*8</t>
  </si>
  <si>
    <t>0*9</t>
  </si>
  <si>
    <t>9*9</t>
  </si>
  <si>
    <t>31/102025</t>
  </si>
  <si>
    <t xml:space="preserve">Capacitación sobre Protección de Bienestar animal </t>
  </si>
  <si>
    <t xml:space="preserve">Capacitación sobre proteccion y bienestar animal </t>
  </si>
  <si>
    <t>Ley de protección y bienestar animal y control poblacional de perros en la via publica</t>
  </si>
  <si>
    <t>capacitar sobre la ley de protección y bienestar animal, asi como temas referentes al control poblacional de perros en la vía pública, con el fin de brindar estrategias para disminuir la problemática</t>
  </si>
  <si>
    <t>PNC, MP, MAGA, Municipalidad, CONAP</t>
  </si>
  <si>
    <t>8*17</t>
  </si>
  <si>
    <t>9*17</t>
  </si>
  <si>
    <t xml:space="preserve">Divulgación sobre protección y bienestar animal </t>
  </si>
  <si>
    <t xml:space="preserve">Ley de proteccion y bienestar animal y vinculo entre eviolencia social y maltrato animal </t>
  </si>
  <si>
    <t>Intruir a los nuevos agentes de la PNC-DIPRONA sobre el mecanismo en accipon como autoridad competente establecidos por la ley de protección y bienestar animal</t>
  </si>
  <si>
    <t>PNC-DIPRONA</t>
  </si>
  <si>
    <t>6*30</t>
  </si>
  <si>
    <t>24*30</t>
  </si>
  <si>
    <t>Divulgación y revisión del protocolo no.16 y la función 14 pnr</t>
  </si>
  <si>
    <t>Presentación y revisión de del protocolo no.16 del PIR-MAGA y función 14 del PNR-CONRED</t>
  </si>
  <si>
    <t>Promover un espacio técnico de análisis, validación y armonización de los principales intrumentos nacionales que otientan la atención, protección e inclusión en gestión de riesgos en desastres en Guatemala</t>
  </si>
  <si>
    <t>CONRED,CONAP, OIRSA,CMVZ, MAGA</t>
  </si>
  <si>
    <t>12*20</t>
  </si>
  <si>
    <t>8*20</t>
  </si>
  <si>
    <t>Diculgación sobre protección y bienestar animal</t>
  </si>
  <si>
    <t xml:space="preserve">Montaje de stand con información sobre la unidad de bienestar animal </t>
  </si>
  <si>
    <t xml:space="preserve">Informar a la población del municipio de Amatitlán sobre la ley de protección u bienestar animal </t>
  </si>
  <si>
    <t>9*13</t>
  </si>
  <si>
    <t>4*13</t>
  </si>
  <si>
    <t>Intervención de representantes de la Unidad de Bienestar Animal</t>
  </si>
  <si>
    <t>Entablar una mesa técnica con el objetivo de establecer un protocolo de actuación conjunta en casos de denuncias o hallazgos relacionados con el maltrato animal en flagrancia</t>
  </si>
  <si>
    <t>PNC, municipalidad, juzgado municipal</t>
  </si>
  <si>
    <t xml:space="preserve">Cpacitación sobre protección y bienestar aniaml </t>
  </si>
  <si>
    <t>Sociedad civil</t>
  </si>
  <si>
    <t>Introducción a las infracciones y sanciones de la Ley de Protección y Bienestar Animal 0</t>
  </si>
  <si>
    <t xml:space="preserve">Capacitar a las personas asignadas al curso sobre la Ley de Protección y bienestar animal </t>
  </si>
  <si>
    <t>35*46</t>
  </si>
  <si>
    <t>11*46</t>
  </si>
  <si>
    <t>Capacitación sobre Protección y bienestar animal</t>
  </si>
  <si>
    <t>Acuarofilia y sus tipos</t>
  </si>
  <si>
    <t>Capacitar a las personas asignadas al curso sobre los organismos acuáticos ornamentales</t>
  </si>
  <si>
    <t>12*14</t>
  </si>
  <si>
    <t>2*14</t>
  </si>
  <si>
    <t xml:space="preserve">Tenencia responsable y 5 libertades del bienestar animal </t>
  </si>
  <si>
    <t>32*36</t>
  </si>
  <si>
    <t>4*36</t>
  </si>
  <si>
    <t xml:space="preserve">5 libertades del bienestar animal </t>
  </si>
  <si>
    <t>Capacitar a las personas asignadas al curso sobre el bienestar en équidos</t>
  </si>
  <si>
    <t>44*52</t>
  </si>
  <si>
    <t>8*52</t>
  </si>
  <si>
    <t xml:space="preserve">Capacitación sobre protección y bienestar amimal </t>
  </si>
  <si>
    <t xml:space="preserve">Aspectos sobre el enriquecimiento ambiental </t>
  </si>
  <si>
    <t>Capacitar a las personas asignadas al curso sobre el enriquesimiento ambiental en especies silvestres</t>
  </si>
  <si>
    <t>4*41</t>
  </si>
  <si>
    <t>37*41</t>
  </si>
  <si>
    <t>tenecia responsable</t>
  </si>
  <si>
    <t xml:space="preserve">capacitar en temas de bienestar animal y la ley de protección y bienesta animal </t>
  </si>
  <si>
    <t>Municipalidad y sociedad civil</t>
  </si>
  <si>
    <t>1*7</t>
  </si>
  <si>
    <t>Capacitación sobre criminalistica y criminología</t>
  </si>
  <si>
    <t>Clase magistral</t>
  </si>
  <si>
    <t>Ofrecer a los participantes de herramientas científicas y analíticas que les permitan comprender el fenómeno criminal desde una perspectiva integral</t>
  </si>
  <si>
    <t>UBA</t>
  </si>
  <si>
    <t>17*51</t>
  </si>
  <si>
    <t>24*41</t>
  </si>
  <si>
    <t>Capacitación sobre criminologia verde, maltrato animal como fenómeno criminológico.</t>
  </si>
  <si>
    <t>Fortalecer el conocmiento y la conciencia crítica de los participantes sobre los delitos ambientales, sus causas estructurales, impactos sociales y ecológicos</t>
  </si>
  <si>
    <t>22*42</t>
  </si>
  <si>
    <t>20*42</t>
  </si>
  <si>
    <t xml:space="preserve">Atención de dudas sobre registro de comités institucionales de ética en el uso y cuidado animal </t>
  </si>
  <si>
    <t>Solventar dudas relacionadas a la denegación del registro del comité</t>
  </si>
  <si>
    <t>Intituciones gubernamentales MSPAS</t>
  </si>
  <si>
    <t xml:space="preserve">Petén </t>
  </si>
  <si>
    <t xml:space="preserve">Capacitación LPBA </t>
  </si>
  <si>
    <t xml:space="preserve">Fomentar la conciencia sobre el conocimiento de la ley de protección y bienestar animal y discutir los problemas de perros callejeros </t>
  </si>
  <si>
    <t>Alcaldías</t>
  </si>
  <si>
    <t>4*23</t>
  </si>
  <si>
    <t>19*23</t>
  </si>
  <si>
    <t>15-16</t>
  </si>
  <si>
    <t xml:space="preserve">Ley de rpotección y bienestar animal </t>
  </si>
  <si>
    <t xml:space="preserve">Realizar asesoria profesional a las organizaciones </t>
  </si>
  <si>
    <t>AMZO</t>
  </si>
  <si>
    <t>Jutiapa</t>
  </si>
  <si>
    <t>ACUMULADO AL MES DE SEPTIEMBRE</t>
  </si>
  <si>
    <t>ELABORADO POR: ALEJANDRA RAMÍREZ F:______________________________ REPORTE 8 MES: OCTUBRE 2025</t>
  </si>
  <si>
    <t>06000</t>
  </si>
  <si>
    <t>Retalhuleu</t>
  </si>
  <si>
    <t>6*39</t>
  </si>
  <si>
    <t>33*39</t>
  </si>
  <si>
    <t>JALAPA</t>
  </si>
  <si>
    <t>JUTIAPA</t>
  </si>
  <si>
    <t>SANTA R</t>
  </si>
  <si>
    <t>TOTO</t>
  </si>
  <si>
    <t>REU</t>
  </si>
  <si>
    <t>Alejandra Ramírez</t>
  </si>
  <si>
    <t>TOTALES OCTUBRE 2025</t>
  </si>
  <si>
    <t xml:space="preserve">(6) Subproducto </t>
  </si>
  <si>
    <t>Fecha</t>
  </si>
  <si>
    <t xml:space="preserve">Municipio Departamento </t>
  </si>
  <si>
    <t>Institución(es)/Entidad(es) Capacitada(s)</t>
  </si>
  <si>
    <t>(12.1) Hombres (Acumulado)</t>
  </si>
  <si>
    <t>(12.2) Mujeres(Acumulado)</t>
  </si>
  <si>
    <t>Cobán, Alta Verapaz</t>
  </si>
  <si>
    <t>Instituto Nacional de Educación Básica Cobán</t>
  </si>
  <si>
    <t>Santa Cruz, AltaVerapaz</t>
  </si>
  <si>
    <t>San Juan Chamelco, Alta Verapaz</t>
  </si>
  <si>
    <t xml:space="preserve">Quetzaltepeque, Chiquimula </t>
  </si>
  <si>
    <t xml:space="preserve">Jocotán, Chiquimula </t>
  </si>
  <si>
    <t>Morales, Izabal</t>
  </si>
  <si>
    <t>Livingston, Izabal</t>
  </si>
  <si>
    <t>San Pedro Pinula, Jalapa</t>
  </si>
  <si>
    <t>Jalapa, Jalapa</t>
  </si>
  <si>
    <t>El Progreso, Jutiapa</t>
  </si>
  <si>
    <t>San José Acatempa, Jutiapa</t>
  </si>
  <si>
    <t>Santa Rosa de Lima, Santa Rosa</t>
  </si>
  <si>
    <t>Universidad Galileo de Guatemala, Sede Quetzaltenango</t>
  </si>
  <si>
    <t>Totonicapán, Totonicapán</t>
  </si>
  <si>
    <t>Alcaldía de Quetzaltenango</t>
  </si>
  <si>
    <t>15-16/2025</t>
  </si>
  <si>
    <t xml:space="preserve">Salcajá, Quetzaltenango </t>
  </si>
  <si>
    <t>Antigua Guatemala, Sacatepequez</t>
  </si>
  <si>
    <t>San Miguel Dueñas, Sacatepequez</t>
  </si>
  <si>
    <t>Magdalena Milpas Altas, Sacatepequez</t>
  </si>
  <si>
    <t>Santa María de Jesús, Sacatepequez</t>
  </si>
  <si>
    <t>Usumatlán, Zacapa</t>
  </si>
  <si>
    <t>Teculután, Zacapa</t>
  </si>
  <si>
    <t>San Cristóbal, Totonicapán</t>
  </si>
  <si>
    <t xml:space="preserve">Totonicapán </t>
  </si>
  <si>
    <t>Santa Cruz Mulua, Retalhuleu</t>
  </si>
  <si>
    <t>San Sebastían, Retalhuleu</t>
  </si>
  <si>
    <t>Santa Cruz,Retalhuleu</t>
  </si>
  <si>
    <t xml:space="preserve">Guatemala </t>
  </si>
  <si>
    <t>Amatitlán, Guatemala</t>
  </si>
  <si>
    <t>Intituciones gubernamentales, MSPAS</t>
  </si>
  <si>
    <t xml:space="preserve">Universidad San Carlos de Guatemala </t>
  </si>
  <si>
    <t>Instituto Técnico Moralense</t>
  </si>
  <si>
    <t>Fomentar la tenencia responsable de animales de compañía entre la población estudiantil</t>
  </si>
  <si>
    <t xml:space="preserve">Tenencia Responsable y Ley de protección y bienestar animal </t>
  </si>
  <si>
    <t xml:space="preserve">Tenencia Responsable y Ley de Protección y Bienestar Animal </t>
  </si>
  <si>
    <t xml:space="preserve">Bienestar Animal y Ley de protección y bienestar animal </t>
  </si>
  <si>
    <t xml:space="preserve">Capacitar al personal designado por las municipalidades para que cumplan su función como autoridad competente en la implementación de la Ley </t>
  </si>
  <si>
    <t xml:space="preserve">Municipalidad, Bomberos Voluntarios y Sociedad civil </t>
  </si>
  <si>
    <t xml:space="preserve">Autoridades Competentes ante la Ley de Bienestar Animal, Tenencia Responsable, Comportamiento en Animales </t>
  </si>
  <si>
    <t xml:space="preserve">Municipalidad, Bomberos Voluntarios, Policia Municipal y Sociedad civil </t>
  </si>
  <si>
    <t xml:space="preserve">Ley de protección y bienestar animal y control de Gusano Barrenador </t>
  </si>
  <si>
    <t xml:space="preserve">Concientizar sobre la protección y el bienestar animal mediante la divulgación del Plan Integral de Manejo de Poblaciones </t>
  </si>
  <si>
    <t xml:space="preserve">Capcacitación sobre protección y bienestar animal </t>
  </si>
  <si>
    <t>Bienestar Animal en avicultura</t>
  </si>
  <si>
    <t xml:space="preserve">Capacitar a promotores rurales de la Agencia Municipal de Extension Rural del municipio de Coban en Bienestar animal en avicultura. </t>
  </si>
  <si>
    <t xml:space="preserve">MAGA </t>
  </si>
  <si>
    <t xml:space="preserve">Ley de Bienestar Animal </t>
  </si>
  <si>
    <t>Capacitar a asistentes de la COFATARN del municipio de Salama</t>
  </si>
  <si>
    <t xml:space="preserve">MAGA, Municipalidad, CONAP, MARN, MSPAS, Ejército de Guatemala </t>
  </si>
  <si>
    <t xml:space="preserve">Procedimiento para atención de denuncias y Ley de Bienestar Animal </t>
  </si>
  <si>
    <t xml:space="preserve">Capacitar a los agentes de la ONC en materia de la Ley de Protección y Bienestar Animal y Atención de denuncias </t>
  </si>
  <si>
    <t xml:space="preserve">PNC, Gobernación </t>
  </si>
  <si>
    <t xml:space="preserve">Capacitar a los agentes de la PNC en materia de la Ley de Protección y Bienestar Animal y Atención de denuncias </t>
  </si>
  <si>
    <t>PNC</t>
  </si>
  <si>
    <t>Tenencia Responsable y consecuencias del abandono de animales</t>
  </si>
  <si>
    <t>Sensibilizar y promover la tenencia responsable de animales de compañía de los CADER del municipio de Cobán</t>
  </si>
  <si>
    <t xml:space="preserve">Capacitación sobre bienestar animal en avicultura </t>
  </si>
  <si>
    <t xml:space="preserve">Capacitar a integrantes del CADER las Orquídeas en bienestar animal en avicultura </t>
  </si>
  <si>
    <t xml:space="preserve">Control poblacional de perros </t>
  </si>
  <si>
    <t>Capacitar a asistentes al Consejo Agrícola Pecuario  Departamental COAPED sobre control poblacional por el aumento de perros en via públoica</t>
  </si>
  <si>
    <t>MARN, MAGA, HUB Guatemala, CONAP, SEPREM,SESAN</t>
  </si>
  <si>
    <t xml:space="preserve">Capacitación sobre la Ley de Protección y Bienestar Animal </t>
  </si>
  <si>
    <t>Ley de Protección y Bienestar Animal y funciones de la UBA</t>
  </si>
  <si>
    <t xml:space="preserve">Promover el conocimiento, competencias y acciones sobre la Ley de Protección y Bienestar Animal, funciones de la Unidad concientizando a los participantes </t>
  </si>
  <si>
    <t>SESAN, Municipalidad de Jocotán, MINEDUC, COCODE, MIDES, MSPAS</t>
  </si>
  <si>
    <t xml:space="preserve">Tenencia responsable y 5 libertades del Bienestar Animal </t>
  </si>
  <si>
    <t>Promover el conocimiento y acciones referente a la Tenencia Responsable de los animales de compañía concientizando a los participantes, influyendo en la preocupación hacia los animales</t>
  </si>
  <si>
    <t>FAO, MEJORHA, ASEDECHI, Municipalidad, CRG, MAGA, SESAN</t>
  </si>
  <si>
    <t xml:space="preserve">Promover conocimiento y acciónes refente a la Tenencia Responsable de los animeles de compañía, concientizando a los participantes, influyendo en la preocupación hacia los animales  </t>
  </si>
  <si>
    <t>SESAN, Municipalidad, MSPAS, MIDES,MAGA, DNJA</t>
  </si>
  <si>
    <t>Funciones de la UBA, 5 libertades del bienestar naimal y explicación de procedimiento para interponer denuncias</t>
  </si>
  <si>
    <t>Fortalecer la participación de la sociedad civil en la promoción del bienestar animal, mediante la divulgación de la Ley de Protección y Bienestar Animal</t>
  </si>
  <si>
    <t>71/11/2025</t>
  </si>
  <si>
    <t>Ley de protección y bienestar animal, Funciones de la Unidad de Bienestar Animal y control poblacional de animales ferales</t>
  </si>
  <si>
    <t>Capacitar y fortalecer los conocimientos del personal extensionista del MAGA como actores en la promoción y aplicación de la Ley de Protección y Bienestar Animal.</t>
  </si>
  <si>
    <t xml:space="preserve">MAGA, Comité de Mujeres. </t>
  </si>
  <si>
    <t xml:space="preserve">Funciones de la UBA y prevención, control, erradicación y toma de muestra de gusano barrenador del ganado </t>
  </si>
  <si>
    <t>Fortalecer los conocimientos y capacidades del personal de las diferentes intituciones municipales y no gubernamentales con el fin de empoderar el conocimiento sobre el manejor, control y prevencion del gusano barrerador</t>
  </si>
  <si>
    <t>CUNIZAB, MAGA, MSPAS, FUNDAECO</t>
  </si>
  <si>
    <t xml:space="preserve">Ley de Protección y bienestar animal </t>
  </si>
  <si>
    <t>Informar a las reder empresariales de pequeños productores que los animales poseen 5 libertades sobre el bienestar de los mismos.</t>
  </si>
  <si>
    <t>Red Empresarial</t>
  </si>
  <si>
    <t>Control poblacional de perros</t>
  </si>
  <si>
    <t xml:space="preserve">Capacitar al personal designado por las municipalidades pata la implementación y aplicación de la Ley de Protección de Bienestar Animal </t>
  </si>
  <si>
    <t xml:space="preserve">Creciendo, Bomberos Voluntarios, Helping Animals gt, Municipalidad, Socieda Civil </t>
  </si>
  <si>
    <t xml:space="preserve">Información general sobre los requerimientos para atender una denuncia </t>
  </si>
  <si>
    <t xml:space="preserve">Protección y bienestar animal, Manejo de poblaciones </t>
  </si>
  <si>
    <t>Promover la conciencia sobre la protección y bienestar animal mediante la divulgación para fomentar la cultura del respeto, empatía y responsabilidad hacia los animales</t>
  </si>
  <si>
    <t>USAC, Centro de Salud, MSPAS, COCODE</t>
  </si>
  <si>
    <t xml:space="preserve">Ley de Protección y bienestar animal y Tenencia Responsable </t>
  </si>
  <si>
    <t>Divulgar entre los CADER del entorno de Totonicapán la Ley de Protección y Bienestar Animal y la tenencia responsable de animales de granja.</t>
  </si>
  <si>
    <t xml:space="preserve">Capacitación y Divulgación sobre la Ley de bienestar animal y tenencia responsable </t>
  </si>
  <si>
    <t xml:space="preserve">Fortalecer los conocimientos y capacidades de los integrantes del Grupo CADER Buena Vista, asi como fomentar actitudes de respeto y compromiso hacia el cumplimiento de la Ley de Bienestae Animal </t>
  </si>
  <si>
    <t>CADER, MAGA</t>
  </si>
  <si>
    <t>Ley de Bienestar Animal y procedimientos de denuncia</t>
  </si>
  <si>
    <t xml:space="preserve">Promover el conocimiento y comprensión de la Ley de Bienestar Animal entre los estudiantes del CEMAS </t>
  </si>
  <si>
    <t xml:space="preserve">Centro de educación media agropecuaria del suroriente </t>
  </si>
  <si>
    <t xml:space="preserve">Tenencia Responsable  y cinco libertades del bienestar animal </t>
  </si>
  <si>
    <t>Promover en los niños y niñas de la Escuela Rural Mixta Cantón San Antonio del municipio de Jutiapa, conocimientos basico sobre tenencia responsable y 5 libertades</t>
  </si>
  <si>
    <t xml:space="preserve">Escuela Oficial Rural Mixta Cantón San Antonio </t>
  </si>
  <si>
    <t>Centro de educación media agropecuaria del suroriente Jutiapa</t>
  </si>
  <si>
    <t xml:space="preserve">Sensibilizar a los estudiantes sobre la imrpotancia del bienestar animal a través de la comprensión de las cinco libertades </t>
  </si>
  <si>
    <t xml:space="preserve">Escuela Oficial Rural Mixta Aldea El Pinalito </t>
  </si>
  <si>
    <t xml:space="preserve">Promover la divulgación y aplicación de la Ley de Bienestar animal en espacios interinstitucionales mediante la particiáción de los profesionales de la sede departamental </t>
  </si>
  <si>
    <t xml:space="preserve">Casos encontrados con el manejo d eanimales bajo custodia temporal </t>
  </si>
  <si>
    <t>Promover el desarrollo de competencias que permitan implementar las 5 libertades de bienestar animal en actividades de Custodia Temporal</t>
  </si>
  <si>
    <t xml:space="preserve">UBA, MAGA </t>
  </si>
  <si>
    <t xml:space="preserve">Divulgación sobre la Ley de protección y bienestar animal </t>
  </si>
  <si>
    <t xml:space="preserve">Sensibilización sobre la tenencia responsable de animales y sanciones por envenenamiento e intoxicación de animales </t>
  </si>
  <si>
    <t xml:space="preserve">Promover la divulgación de la tenencia responsable de animales de compañía de animales de compañ+ia e infracciones y sanciones de envenenar o intoxicar </t>
  </si>
  <si>
    <t>Capacitar a autoridades competentes, entes gubernamentales y sociedad civil de San Juan Sacatepequez</t>
  </si>
  <si>
    <t>COCODE, MCD,DIGAM, Municipalidad</t>
  </si>
  <si>
    <t xml:space="preserve">Antecedentes del Bienestar Animal </t>
  </si>
  <si>
    <t>COCODE, MCD,DIGAM, Municipalidad, MSPAS</t>
  </si>
  <si>
    <t>Tenencia responsable</t>
  </si>
  <si>
    <t>Municipalidad, Bomberos Municipales, Dirección de recaudación, MSPAS, DIGAM</t>
  </si>
  <si>
    <t>Municipalidad, Bomberos Municipales,COCODE,MCD, DIGAM, Centro de Salud</t>
  </si>
  <si>
    <t xml:space="preserve">Divulgación sobre Bienestar Animal </t>
  </si>
  <si>
    <t xml:space="preserve">Bienestar Animal </t>
  </si>
  <si>
    <t>Informae a los asistentes al dia de la sanidad agropecuaria sobre bienestar animal en porcinos, bovinos, y el gusano barrenador del ganado</t>
  </si>
  <si>
    <t>OIRSA, ENCA</t>
  </si>
  <si>
    <t xml:space="preserve">Municipalidad, MSPAS, Bomberos Voluntarios, DIGAM, MCD, </t>
  </si>
  <si>
    <t xml:space="preserve">MSPAS, MCD, Municipalidad, Bomberos Voluntarios, DIGAM </t>
  </si>
  <si>
    <t xml:space="preserve">Ley de protección y bienestar animal y su reglamento </t>
  </si>
  <si>
    <t>Cumplir con el plan de capacitaciones previos a castraciones a felinos que se encuentran en las instalaciones de la PGN</t>
  </si>
  <si>
    <t>PGN</t>
  </si>
  <si>
    <t xml:space="preserve">Conociendo el bienestar animal </t>
  </si>
  <si>
    <t xml:space="preserve">Tenencia responsable y necesidades para el bienestar animal </t>
  </si>
  <si>
    <t>evaluación en comportamiento de animales</t>
  </si>
  <si>
    <t xml:space="preserve">Maltrato, crueldad animal y violencia social </t>
  </si>
  <si>
    <t>Bienestar animal y 5 libertadedes</t>
  </si>
  <si>
    <t>Capacitar a las personas convocadas por la Dirección General de Protección y Seguridad Vial PROVIAL sobre temas de protección y bienestar animal, así como de tenencia responsable de mascotas</t>
  </si>
  <si>
    <t>PROVIAL</t>
  </si>
  <si>
    <t>Ley de protección de bienestar animal, procesos administrativos correcros y funciones de la unidad</t>
  </si>
  <si>
    <t xml:space="preserve">Difundir información sobre las funciones que relaiza la Unidad de Bienestar Animal en conformidad al artículo 5 de la Ley de Protección y Bienestar Animal </t>
  </si>
  <si>
    <t>ANAMA, UBA, MAGA, ONC</t>
  </si>
  <si>
    <t xml:space="preserve">Ley de protección de bienestar animal </t>
  </si>
  <si>
    <t>Capacitar a autoridades competentes de la policia nacional civil de sacatepéquez</t>
  </si>
  <si>
    <t>Antecedentes de Bienestar Animal</t>
  </si>
  <si>
    <t xml:space="preserve">Capacitar autoridades municipales de Antigua Guatemala </t>
  </si>
  <si>
    <t xml:space="preserve">Municipalidad </t>
  </si>
  <si>
    <t>Comportamiento en animales</t>
  </si>
  <si>
    <t>Interacciónes de animales domésticos y fauna silvestre</t>
  </si>
  <si>
    <t>Municipalidad de Antigua Guatemala</t>
  </si>
  <si>
    <t>Ley de Protección y Bienestar animal</t>
  </si>
  <si>
    <t xml:space="preserve">Vículo de maltrato animal y maltrato social </t>
  </si>
  <si>
    <t xml:space="preserve">Municipio y Departamento </t>
  </si>
  <si>
    <t>Delegación UBA</t>
  </si>
  <si>
    <t>Salamá, Baja Verapaz</t>
  </si>
  <si>
    <t>Jocotán, Chiquimula</t>
  </si>
  <si>
    <t xml:space="preserve">San José La Arada, Chiquimula </t>
  </si>
  <si>
    <t xml:space="preserve">El Estor, Izabal </t>
  </si>
  <si>
    <t xml:space="preserve">San Pedro Pinula, Jalapa </t>
  </si>
  <si>
    <t xml:space="preserve">El Progreso, Jutiapa </t>
  </si>
  <si>
    <t>Barberena, Santa Rosa</t>
  </si>
  <si>
    <t>Jutiapa, Jutiapa</t>
  </si>
  <si>
    <t xml:space="preserve">Olintepeque, Quetzaltenango </t>
  </si>
  <si>
    <t xml:space="preserve">Implementación del plan de bienestar animal a personal de MAGA </t>
  </si>
  <si>
    <t>MAGA, FMVZ</t>
  </si>
  <si>
    <t>Antecedentes del Bienestar Animal y tenencia responsable</t>
  </si>
  <si>
    <t xml:space="preserve">Gusano Barrenador y cooperación interinstitucional </t>
  </si>
  <si>
    <t xml:space="preserve">Ley de protección y bienestar animal y vinculo de violencia animal y social </t>
  </si>
  <si>
    <t>Describir los puestos de trabajo de la unidad de bienestar animal, asegurando sus funciones, responsabilidades y competencias</t>
  </si>
  <si>
    <r>
      <t xml:space="preserve">(4) Fecha: </t>
    </r>
    <r>
      <rPr>
        <sz val="12"/>
        <color theme="1"/>
        <rFont val="Arial"/>
        <family val="2"/>
      </rPr>
      <t>Noviembre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de 2025</t>
    </r>
  </si>
  <si>
    <t>TOTALES NOVIEMBRE 2025</t>
  </si>
  <si>
    <t>ELABORADO POR: ALEJANDRA RAMÍREZ F:______________________________ REPORTE 9 MES: NOVIEMBRE 2025</t>
  </si>
  <si>
    <t xml:space="preserve">Santa Rosa de Lima </t>
  </si>
  <si>
    <t>ACUMULADO AL MES DE OCTUBRE</t>
  </si>
  <si>
    <t xml:space="preserve">Control Poblacional de perros </t>
  </si>
  <si>
    <t xml:space="preserve">Capacitar sobre las estrategias del Control Poblacional de Perros, a asistentes al COAPEM del municipio de Chisec </t>
  </si>
  <si>
    <t xml:space="preserve">MAGA, FAO, CADER, Municipalidad </t>
  </si>
  <si>
    <t>Tenencia Responsable de animales de compañía</t>
  </si>
  <si>
    <t>Capacitar a participantes del COAPED del departamento de Alta Verapaz</t>
  </si>
  <si>
    <t>MAGA, FAO, AMER, VISAN</t>
  </si>
  <si>
    <t xml:space="preserve">Promover el conocimiento, competencias y acciones sobre la Ley de Protección y Bienestar Animal. </t>
  </si>
  <si>
    <t>Capacitación control y prevención sobre Gusano Barrenador del Ganado en Mascotas</t>
  </si>
  <si>
    <t>Ley de protección y Bienestar Animal y control y prevención GBG</t>
  </si>
  <si>
    <t>Capacitar y fortalecer los conocimientos de los estudiantes de Enfermería en la detección, prevención y orientación comunitaria sobre control de GBG</t>
  </si>
  <si>
    <t>Escuela Marantha</t>
  </si>
  <si>
    <t xml:space="preserve">Relación Maltrato animal y violencia social </t>
  </si>
  <si>
    <t>Capacitar y sensibilizar al personal extensionista del MAGA respecto a la relación entre el maltrato animal y la violencia social</t>
  </si>
  <si>
    <t xml:space="preserve">Capacitación sobre la relación entre Maltrato y crueldad Animal y violencial social </t>
  </si>
  <si>
    <t xml:space="preserve">Capacitación sobre Tenencia Responsable </t>
  </si>
  <si>
    <t xml:space="preserve">Tenencia Responsable y las cinco libertades del bienestar animal </t>
  </si>
  <si>
    <t>Desarrolar capcidades en los integrantes del grupo CADER de Aldea Río Chaparrón enfocada en la tenencia responsable</t>
  </si>
  <si>
    <t>Fortalecer los conocimiento sy capacidades del Grupo CADER de Aldea Los Riscos</t>
  </si>
  <si>
    <t>Ley de protección y Bienestar Animal</t>
  </si>
  <si>
    <t xml:space="preserve">Promover la divulgación y aplicación de la Ley de Bienestar Animal en espacios interinsitucionales. </t>
  </si>
  <si>
    <t xml:space="preserve">MAGA, Promotora </t>
  </si>
  <si>
    <t xml:space="preserve">CADER del municipio de Quetzaltenango conozcan la Ley de Protección y Bienestar Animal </t>
  </si>
  <si>
    <t>Ley de protección y Bienestar Animal y proceso de denuncias y sanciones</t>
  </si>
  <si>
    <t>Dar a conocer la vigencia de la Ley de protección y bienestar animal con el fin de mejorar el trato de los animales</t>
  </si>
  <si>
    <t xml:space="preserve">CADER, Grupo la bendición </t>
  </si>
  <si>
    <t xml:space="preserve">Ley de protección y Bienestar Animal y funciones de la UBA </t>
  </si>
  <si>
    <t xml:space="preserve">Promover el conocimiento competencias y acciones sobre la Ley de Protección y Bienestar Animal; funciones de la Unidad </t>
  </si>
  <si>
    <t xml:space="preserve">Difundir información sobre las disposiciones contenidas en la Ley de Protección y Bienestar Animal sobre infracciones gravísimas </t>
  </si>
  <si>
    <t xml:space="preserve">Presentación de la Unidad de Bienestar Animal y Divulgación de Infracción en la Ley </t>
  </si>
  <si>
    <t>Ley de Protección y Bienestar Animal  Decreto no. 05-2017</t>
  </si>
  <si>
    <t xml:space="preserve">Capacitar a los agentes de la PNC en el tema de la Ley de Protección y Bienestar Animal y el papel como autoridades competentes. </t>
  </si>
  <si>
    <t xml:space="preserve">PNC, Municipalidad </t>
  </si>
  <si>
    <t xml:space="preserve">Promover una conciencia de protección y bienestar animal , mediante la divulgación de la Ley de Protección y Bienestar Animal </t>
  </si>
  <si>
    <t xml:space="preserve">PMT </t>
  </si>
  <si>
    <t>Capacitación ética ecológica</t>
  </si>
  <si>
    <t xml:space="preserve">Ética ecológica </t>
  </si>
  <si>
    <t xml:space="preserve">Formar conciencia crítica y responsable sobre la relación entre los seres humanod y el medio ambiente promoviendo la sostenibilidad </t>
  </si>
  <si>
    <t>UBA, MAGA</t>
  </si>
  <si>
    <t>Plan de capacitación para mercados</t>
  </si>
  <si>
    <t>Capacitar a las personas de la Dirección de la Municipalidad de Guatemala sobre bienestar animal y generalidades de los animales para el consumo humano</t>
  </si>
  <si>
    <t xml:space="preserve">Mercado Sur </t>
  </si>
  <si>
    <r>
      <t xml:space="preserve">(4) Fecha: </t>
    </r>
    <r>
      <rPr>
        <sz val="12"/>
        <color theme="1"/>
        <rFont val="Arial"/>
        <family val="2"/>
      </rPr>
      <t>Diciembre de 2025</t>
    </r>
  </si>
  <si>
    <t>TOTALES DICIEMBRE 2025</t>
  </si>
  <si>
    <t>ELABORADO POR: ALEJANDRA RAMÍREZ F:______________________________ REPORTE 10 MES: DICIEMBRE 2025</t>
  </si>
  <si>
    <t>ACUMULADO AL MES DE NOVIEMBRE</t>
  </si>
  <si>
    <t xml:space="preserve">Flores </t>
  </si>
  <si>
    <t>San Cristóbal Totonicapán</t>
  </si>
  <si>
    <t xml:space="preserve">Evento </t>
  </si>
  <si>
    <t>Procedimientos de denuncias por maltrato y crueldad de animales silvestres y exóticos</t>
  </si>
  <si>
    <t>Establecer marco de coordinación entre procedimientos de denuncias</t>
  </si>
  <si>
    <t>CONAP, UBA</t>
  </si>
  <si>
    <t xml:space="preserve">Divulgación de información a sociedad civil sobre tenencia responsable de animales de compañía </t>
  </si>
  <si>
    <t>Plan Institucional de Respuesta y Protocolo de rescate de animales en emergencia</t>
  </si>
  <si>
    <t>Establecer procedimientos coordinados para alinear los dos proyectos</t>
  </si>
  <si>
    <t xml:space="preserve">MAGA, VISAR, UBA </t>
  </si>
  <si>
    <t xml:space="preserve">Capacitación sobre protección y bineestar animal </t>
  </si>
  <si>
    <t xml:space="preserve">Estudio de casos y asistencia técnica para abordarlo </t>
  </si>
  <si>
    <t xml:space="preserve">Promover la conciencia de  la protección y el bienestar animal mediante la divulgación de la Ley de Protección y Bienestar Animal </t>
  </si>
  <si>
    <t>Bomberos Voluntarios, MINEDUC, SESAN, INFOM, MIDES, Municipalidad, T.S.E, CONALFA, CONAP, COCODE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</si>
</sst>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D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5">
    <xf numFmtId="0" fontId="0" fillId="0" borderId="0" xfId="0"/>
    <xf numFmtId="0" fontId="0" fillId="3" borderId="3" xfId="0" applyFill="1" applyBorder="1"/>
    <xf numFmtId="0" fontId="0" fillId="8" borderId="3" xfId="0" applyFill="1" applyBorder="1" applyAlignment="1">
      <alignment horizontal="center"/>
    </xf>
    <xf numFmtId="0" fontId="1" fillId="5" borderId="3" xfId="0" applyFont="1" applyFill="1" applyBorder="1"/>
    <xf numFmtId="0" fontId="0" fillId="9" borderId="4" xfId="0" applyFill="1" applyBorder="1"/>
    <xf numFmtId="0" fontId="0" fillId="8" borderId="4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9" borderId="3" xfId="0" applyFill="1" applyBorder="1"/>
    <xf numFmtId="14" fontId="0" fillId="9" borderId="4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3" borderId="4" xfId="0" applyFill="1" applyBorder="1"/>
    <xf numFmtId="0" fontId="0" fillId="9" borderId="1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4" fontId="0" fillId="9" borderId="5" xfId="0" applyNumberForma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7" borderId="9" xfId="0" applyFill="1" applyBorder="1" applyAlignment="1"/>
    <xf numFmtId="0" fontId="0" fillId="7" borderId="3" xfId="0" applyFill="1" applyBorder="1" applyAlignment="1"/>
    <xf numFmtId="14" fontId="0" fillId="9" borderId="1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5" fillId="11" borderId="2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wrapText="1"/>
    </xf>
    <xf numFmtId="0" fontId="4" fillId="2" borderId="28" xfId="0" applyFont="1" applyFill="1" applyBorder="1" applyAlignment="1">
      <alignment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wrapText="1"/>
    </xf>
    <xf numFmtId="0" fontId="5" fillId="0" borderId="32" xfId="0" applyFont="1" applyBorder="1" applyAlignment="1">
      <alignment vertical="center"/>
    </xf>
    <xf numFmtId="0" fontId="4" fillId="0" borderId="33" xfId="0" applyFont="1" applyBorder="1" applyAlignment="1">
      <alignment wrapText="1"/>
    </xf>
    <xf numFmtId="0" fontId="4" fillId="0" borderId="33" xfId="0" applyFont="1" applyBorder="1" applyAlignment="1">
      <alignment vertical="center" wrapText="1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3" xfId="0" applyBorder="1"/>
    <xf numFmtId="14" fontId="0" fillId="3" borderId="0" xfId="0" applyNumberFormat="1" applyFill="1" applyAlignment="1">
      <alignment horizontal="center"/>
    </xf>
    <xf numFmtId="0" fontId="0" fillId="7" borderId="0" xfId="0" applyFill="1"/>
    <xf numFmtId="0" fontId="10" fillId="14" borderId="35" xfId="0" applyFont="1" applyFill="1" applyBorder="1" applyAlignment="1">
      <alignment vertical="center" wrapText="1"/>
    </xf>
    <xf numFmtId="0" fontId="10" fillId="12" borderId="35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11" fillId="14" borderId="2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7" fillId="1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6" fillId="17" borderId="19" xfId="0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vertical="center" wrapText="1"/>
    </xf>
    <xf numFmtId="10" fontId="6" fillId="18" borderId="19" xfId="1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right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0" fontId="5" fillId="4" borderId="19" xfId="1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9" xfId="0" applyBorder="1"/>
    <xf numFmtId="0" fontId="0" fillId="0" borderId="8" xfId="0" applyBorder="1"/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2" fillId="7" borderId="3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3" borderId="0" xfId="0" applyFill="1"/>
    <xf numFmtId="0" fontId="0" fillId="7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 applyBorder="1" applyAlignment="1">
      <alignment horizontal="center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7" borderId="8" xfId="0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4" fontId="0" fillId="0" borderId="0" xfId="0" applyNumberFormat="1"/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7" xfId="0" applyFill="1" applyBorder="1" applyAlignment="1"/>
    <xf numFmtId="0" fontId="0" fillId="8" borderId="9" xfId="0" applyFill="1" applyBorder="1" applyAlignment="1"/>
    <xf numFmtId="0" fontId="0" fillId="8" borderId="8" xfId="0" applyFill="1" applyBorder="1" applyAlignment="1"/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/>
    <xf numFmtId="14" fontId="0" fillId="7" borderId="3" xfId="0" applyNumberForma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6" xfId="0" applyFill="1" applyBorder="1" applyAlignment="1"/>
    <xf numFmtId="0" fontId="14" fillId="0" borderId="16" xfId="0" applyFont="1" applyBorder="1" applyAlignment="1"/>
    <xf numFmtId="14" fontId="0" fillId="0" borderId="3" xfId="0" applyNumberFormat="1" applyBorder="1" applyAlignment="1">
      <alignment horizontal="center"/>
    </xf>
    <xf numFmtId="49" fontId="6" fillId="17" borderId="19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19" borderId="4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0" fillId="8" borderId="3" xfId="0" applyFill="1" applyBorder="1"/>
    <xf numFmtId="0" fontId="0" fillId="0" borderId="0" xfId="0" applyFill="1" applyBorder="1"/>
    <xf numFmtId="9" fontId="6" fillId="18" borderId="19" xfId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19" borderId="4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14" fillId="19" borderId="7" xfId="0" applyFont="1" applyFill="1" applyBorder="1" applyAlignment="1">
      <alignment horizontal="center" vertical="center"/>
    </xf>
    <xf numFmtId="9" fontId="6" fillId="18" borderId="19" xfId="1" applyNumberFormat="1" applyFont="1" applyFill="1" applyBorder="1" applyAlignment="1">
      <alignment horizontal="center" vertical="center" wrapText="1"/>
    </xf>
    <xf numFmtId="1" fontId="6" fillId="17" borderId="19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0" fillId="14" borderId="47" xfId="0" applyFont="1" applyFill="1" applyBorder="1" applyAlignment="1">
      <alignment vertical="center" wrapText="1"/>
    </xf>
    <xf numFmtId="0" fontId="10" fillId="14" borderId="39" xfId="0" applyFont="1" applyFill="1" applyBorder="1" applyAlignment="1">
      <alignment vertical="center" wrapText="1"/>
    </xf>
    <xf numFmtId="0" fontId="10" fillId="12" borderId="46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/>
    </xf>
    <xf numFmtId="0" fontId="4" fillId="12" borderId="39" xfId="0" applyFont="1" applyFill="1" applyBorder="1" applyAlignment="1">
      <alignment horizontal="center" vertical="center" wrapText="1"/>
    </xf>
    <xf numFmtId="0" fontId="10" fillId="12" borderId="4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2" fillId="9" borderId="5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16" fontId="0" fillId="7" borderId="3" xfId="0" applyNumberForma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14" fontId="0" fillId="7" borderId="7" xfId="0" applyNumberFormat="1" applyFill="1" applyBorder="1" applyAlignment="1">
      <alignment horizontal="center"/>
    </xf>
    <xf numFmtId="14" fontId="0" fillId="7" borderId="8" xfId="0" applyNumberForma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" fillId="12" borderId="4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 vertical="center"/>
    </xf>
    <xf numFmtId="0" fontId="1" fillId="19" borderId="15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4" fillId="19" borderId="3" xfId="0" applyFont="1" applyFill="1" applyBorder="1" applyAlignment="1">
      <alignment horizontal="center" vertical="center"/>
    </xf>
    <xf numFmtId="0" fontId="1" fillId="19" borderId="13" xfId="0" applyFont="1" applyFill="1" applyBorder="1" applyAlignment="1">
      <alignment horizontal="center" vertical="center"/>
    </xf>
    <xf numFmtId="0" fontId="14" fillId="19" borderId="10" xfId="0" applyFont="1" applyFill="1" applyBorder="1" applyAlignment="1">
      <alignment horizontal="center" vertical="center"/>
    </xf>
    <xf numFmtId="0" fontId="14" fillId="19" borderId="1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D9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5B2B-7855-4265-B402-B55ED5337E6D}">
  <dimension ref="A1:M36"/>
  <sheetViews>
    <sheetView topLeftCell="C14" zoomScale="69" workbookViewId="0">
      <selection activeCell="E41" sqref="E41"/>
    </sheetView>
  </sheetViews>
  <sheetFormatPr baseColWidth="10" defaultColWidth="11.3984375" defaultRowHeight="13.8"/>
  <cols>
    <col min="1" max="1" width="16.3984375" customWidth="1"/>
    <col min="2" max="2" width="26.296875" customWidth="1"/>
    <col min="3" max="3" width="23" customWidth="1"/>
    <col min="4" max="4" width="24.8984375" customWidth="1"/>
    <col min="5" max="5" width="17.3984375" customWidth="1"/>
    <col min="6" max="6" width="17" customWidth="1"/>
    <col min="7" max="7" width="21.69921875" customWidth="1"/>
    <col min="8" max="8" width="15.3984375" customWidth="1"/>
    <col min="9" max="9" width="10.8984375" customWidth="1"/>
    <col min="10" max="10" width="13.296875" customWidth="1"/>
    <col min="11" max="11" width="15.09765625" customWidth="1"/>
    <col min="12" max="12" width="14.8984375" customWidth="1"/>
    <col min="13" max="13" width="20.3984375" customWidth="1"/>
  </cols>
  <sheetData>
    <row r="1" spans="1:13" ht="14.4" thickBot="1"/>
    <row r="2" spans="1:13">
      <c r="A2" s="29"/>
    </row>
    <row r="3" spans="1:13" ht="31.95" customHeight="1">
      <c r="A3" s="248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50"/>
    </row>
    <row r="4" spans="1:13" ht="15.6" customHeight="1">
      <c r="A4" s="251" t="s">
        <v>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ht="15.6" customHeight="1">
      <c r="A5" s="254" t="s">
        <v>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6"/>
    </row>
    <row r="6" spans="1:13" ht="43.2" customHeight="1">
      <c r="A6" s="248" t="s">
        <v>3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 ht="16.2" customHeight="1" thickBot="1">
      <c r="A7" s="257" t="s">
        <v>4</v>
      </c>
      <c r="B7" s="258"/>
      <c r="C7" t="s">
        <v>5</v>
      </c>
    </row>
    <row r="8" spans="1:13" ht="16.2" customHeight="1" thickBot="1">
      <c r="A8" s="232" t="s">
        <v>6</v>
      </c>
      <c r="B8" s="233"/>
    </row>
    <row r="9" spans="1:13" ht="16.2" customHeight="1" thickBot="1">
      <c r="A9" s="232" t="s">
        <v>7</v>
      </c>
      <c r="B9" s="233"/>
      <c r="C9" t="s">
        <v>8</v>
      </c>
    </row>
    <row r="10" spans="1:13" ht="16.2" customHeight="1" thickBot="1">
      <c r="A10" s="230" t="s">
        <v>9</v>
      </c>
      <c r="B10" s="231"/>
    </row>
    <row r="11" spans="1:13" ht="63.6" customHeight="1" thickBot="1">
      <c r="A11" s="243" t="s">
        <v>10</v>
      </c>
      <c r="B11" s="243" t="s">
        <v>11</v>
      </c>
      <c r="C11" s="243" t="s">
        <v>12</v>
      </c>
      <c r="D11" s="31" t="s">
        <v>13</v>
      </c>
      <c r="E11" s="240"/>
      <c r="F11" s="241"/>
      <c r="G11" s="242"/>
      <c r="H11" s="35" t="s">
        <v>14</v>
      </c>
      <c r="I11" s="237" t="s">
        <v>15</v>
      </c>
      <c r="J11" s="238"/>
      <c r="K11" s="238"/>
      <c r="L11" s="239"/>
      <c r="M11" s="243" t="s">
        <v>16</v>
      </c>
    </row>
    <row r="12" spans="1:13" ht="78.599999999999994" customHeight="1" thickBot="1">
      <c r="A12" s="244"/>
      <c r="B12" s="244"/>
      <c r="C12" s="244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44"/>
    </row>
    <row r="13" spans="1:13" ht="31.8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26</v>
      </c>
    </row>
    <row r="14" spans="1:13" ht="51" customHeight="1" thickBot="1">
      <c r="A14" s="245" t="s">
        <v>27</v>
      </c>
      <c r="B14" s="245" t="s">
        <v>417</v>
      </c>
      <c r="C14" s="245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342</v>
      </c>
      <c r="J14" s="77">
        <v>33</v>
      </c>
      <c r="K14" s="76">
        <f>239+33</f>
        <v>272</v>
      </c>
      <c r="L14" s="80">
        <f>+K14/I14</f>
        <v>0.79532163742690054</v>
      </c>
      <c r="M14" s="82">
        <v>239</v>
      </c>
    </row>
    <row r="15" spans="1:13" ht="51" customHeight="1" thickBot="1">
      <c r="A15" s="246"/>
      <c r="B15" s="246"/>
      <c r="C15" s="246"/>
      <c r="D15" s="78" t="s">
        <v>31</v>
      </c>
      <c r="E15" s="78" t="s">
        <v>31</v>
      </c>
      <c r="F15" s="79"/>
      <c r="G15" s="78">
        <v>1901</v>
      </c>
      <c r="H15" s="34" t="s">
        <v>30</v>
      </c>
      <c r="I15" s="34">
        <v>33</v>
      </c>
      <c r="J15" s="77">
        <v>3</v>
      </c>
      <c r="K15" s="76">
        <f>22+3</f>
        <v>25</v>
      </c>
      <c r="L15" s="80">
        <f>+K15/I15</f>
        <v>0.75757575757575757</v>
      </c>
      <c r="M15" s="82">
        <v>22</v>
      </c>
    </row>
    <row r="16" spans="1:13" ht="51" customHeight="1" thickBot="1">
      <c r="A16" s="246"/>
      <c r="B16" s="246"/>
      <c r="C16" s="246"/>
      <c r="D16" s="78" t="s">
        <v>32</v>
      </c>
      <c r="E16" s="78" t="s">
        <v>33</v>
      </c>
      <c r="F16" s="79"/>
      <c r="G16" s="78">
        <v>1701</v>
      </c>
      <c r="H16" s="34" t="s">
        <v>30</v>
      </c>
      <c r="I16" s="34">
        <v>33</v>
      </c>
      <c r="J16" s="77">
        <v>3</v>
      </c>
      <c r="K16" s="76">
        <f>22+J16</f>
        <v>25</v>
      </c>
      <c r="L16" s="80">
        <f>+K16/I16</f>
        <v>0.75757575757575757</v>
      </c>
      <c r="M16" s="82">
        <v>22</v>
      </c>
    </row>
    <row r="17" spans="1:13" ht="51" customHeight="1" thickBot="1">
      <c r="A17" s="246"/>
      <c r="B17" s="246"/>
      <c r="C17" s="246"/>
      <c r="D17" s="78" t="s">
        <v>34</v>
      </c>
      <c r="E17" s="78" t="s">
        <v>35</v>
      </c>
      <c r="F17" s="79"/>
      <c r="G17" s="79"/>
      <c r="H17" s="34" t="s">
        <v>30</v>
      </c>
      <c r="I17" s="34">
        <v>53</v>
      </c>
      <c r="J17" s="77">
        <v>5</v>
      </c>
      <c r="K17" s="76">
        <f>36+5</f>
        <v>41</v>
      </c>
      <c r="L17" s="80">
        <f t="shared" ref="L17:L21" si="0">+K17/I17</f>
        <v>0.77358490566037741</v>
      </c>
      <c r="M17" s="82">
        <v>36</v>
      </c>
    </row>
    <row r="18" spans="1:13" ht="51" customHeight="1" thickBot="1">
      <c r="A18" s="246"/>
      <c r="B18" s="246"/>
      <c r="C18" s="246"/>
      <c r="D18" s="78" t="s">
        <v>36</v>
      </c>
      <c r="E18" s="78" t="s">
        <v>36</v>
      </c>
      <c r="F18" s="79"/>
      <c r="G18" s="78">
        <v>2001</v>
      </c>
      <c r="H18" s="34" t="s">
        <v>30</v>
      </c>
      <c r="I18" s="34">
        <v>33</v>
      </c>
      <c r="J18" s="77">
        <v>3</v>
      </c>
      <c r="K18" s="76">
        <f>22+3</f>
        <v>25</v>
      </c>
      <c r="L18" s="80">
        <f t="shared" si="0"/>
        <v>0.75757575757575757</v>
      </c>
      <c r="M18" s="82">
        <v>22</v>
      </c>
    </row>
    <row r="19" spans="1:13" ht="51" customHeight="1" thickBot="1">
      <c r="A19" s="246"/>
      <c r="B19" s="246"/>
      <c r="C19" s="246"/>
      <c r="D19" s="78" t="s">
        <v>37</v>
      </c>
      <c r="E19" s="78" t="s">
        <v>37</v>
      </c>
      <c r="F19" s="79"/>
      <c r="G19" s="78">
        <v>901</v>
      </c>
      <c r="H19" s="34" t="s">
        <v>30</v>
      </c>
      <c r="I19" s="34">
        <v>37</v>
      </c>
      <c r="J19" s="77">
        <v>3</v>
      </c>
      <c r="K19" s="76">
        <f>26+3</f>
        <v>29</v>
      </c>
      <c r="L19" s="80">
        <f t="shared" si="0"/>
        <v>0.78378378378378377</v>
      </c>
      <c r="M19" s="82">
        <v>26</v>
      </c>
    </row>
    <row r="20" spans="1:13" ht="51" customHeight="1" thickBot="1">
      <c r="A20" s="246"/>
      <c r="B20" s="246"/>
      <c r="C20" s="246"/>
      <c r="D20" s="78" t="s">
        <v>38</v>
      </c>
      <c r="E20" s="78" t="s">
        <v>39</v>
      </c>
      <c r="F20" s="79"/>
      <c r="G20" s="78">
        <v>301</v>
      </c>
      <c r="H20" s="34" t="s">
        <v>30</v>
      </c>
      <c r="I20" s="34">
        <v>66</v>
      </c>
      <c r="J20" s="77">
        <v>6</v>
      </c>
      <c r="K20" s="76">
        <f>44+6</f>
        <v>50</v>
      </c>
      <c r="L20" s="80">
        <f t="shared" si="0"/>
        <v>0.75757575757575757</v>
      </c>
      <c r="M20" s="82">
        <v>44</v>
      </c>
    </row>
    <row r="21" spans="1:13" ht="51" customHeight="1" thickBot="1">
      <c r="A21" s="247"/>
      <c r="B21" s="247"/>
      <c r="C21" s="247"/>
      <c r="D21" s="78" t="s">
        <v>40</v>
      </c>
      <c r="E21" s="78" t="s">
        <v>41</v>
      </c>
      <c r="F21" s="79"/>
      <c r="G21" s="78">
        <v>1601</v>
      </c>
      <c r="H21" s="34" t="s">
        <v>30</v>
      </c>
      <c r="I21" s="34">
        <v>53</v>
      </c>
      <c r="J21" s="77">
        <v>5</v>
      </c>
      <c r="K21" s="76">
        <f>36+5</f>
        <v>41</v>
      </c>
      <c r="L21" s="80">
        <f t="shared" si="0"/>
        <v>0.77358490566037741</v>
      </c>
      <c r="M21" s="82">
        <v>36</v>
      </c>
    </row>
    <row r="22" spans="1:13" ht="18" thickBot="1">
      <c r="H22" s="84" t="s">
        <v>42</v>
      </c>
      <c r="I22" s="85">
        <v>650</v>
      </c>
      <c r="J22" s="86">
        <v>61</v>
      </c>
      <c r="K22" s="86">
        <v>508</v>
      </c>
      <c r="L22" s="87">
        <f>+K22/I22</f>
        <v>0.78153846153846152</v>
      </c>
      <c r="M22" s="83">
        <v>447</v>
      </c>
    </row>
    <row r="23" spans="1:13" ht="16.2" thickBot="1">
      <c r="D23" s="234" t="s">
        <v>43</v>
      </c>
      <c r="E23" s="235"/>
      <c r="F23" s="235"/>
      <c r="G23" s="236"/>
    </row>
    <row r="24" spans="1:13" ht="14.4" thickBot="1"/>
    <row r="25" spans="1:13" ht="16.2" thickBot="1">
      <c r="D25" s="234" t="s">
        <v>44</v>
      </c>
      <c r="E25" s="235"/>
      <c r="F25" s="235"/>
      <c r="G25" s="236"/>
    </row>
    <row r="27" spans="1:13" ht="14.4" thickBot="1"/>
    <row r="28" spans="1:13" ht="16.2" thickBot="1">
      <c r="C28" s="37" t="s">
        <v>340</v>
      </c>
      <c r="D28" s="38"/>
      <c r="E28" s="38"/>
      <c r="F28" s="38"/>
      <c r="G28" s="38"/>
      <c r="H28" s="38"/>
    </row>
    <row r="31" spans="1:13" ht="14.4" thickBot="1"/>
    <row r="32" spans="1:13" ht="16.2" thickBot="1">
      <c r="C32" s="36" t="s">
        <v>45</v>
      </c>
      <c r="D32" s="28"/>
      <c r="E32" s="27"/>
      <c r="F32" s="28"/>
      <c r="G32" s="28"/>
    </row>
    <row r="35" spans="3:11" ht="14.4" thickBot="1"/>
    <row r="36" spans="3:11" ht="16.2" thickBot="1">
      <c r="C36" s="39" t="s">
        <v>46</v>
      </c>
      <c r="D36" s="40"/>
      <c r="E36" s="41"/>
      <c r="F36" s="40"/>
      <c r="G36" s="40"/>
      <c r="H36" s="40"/>
      <c r="I36" s="88"/>
      <c r="J36" s="89"/>
      <c r="K36" s="90"/>
    </row>
  </sheetData>
  <mergeCells count="19">
    <mergeCell ref="A8:B8"/>
    <mergeCell ref="A3:M3"/>
    <mergeCell ref="A4:M4"/>
    <mergeCell ref="A5:M5"/>
    <mergeCell ref="A6:M6"/>
    <mergeCell ref="A7:B7"/>
    <mergeCell ref="M11:M12"/>
    <mergeCell ref="C14:C21"/>
    <mergeCell ref="C11:C12"/>
    <mergeCell ref="A14:A21"/>
    <mergeCell ref="B14:B21"/>
    <mergeCell ref="A11:A12"/>
    <mergeCell ref="B11:B12"/>
    <mergeCell ref="A10:B10"/>
    <mergeCell ref="A9:B9"/>
    <mergeCell ref="D23:G23"/>
    <mergeCell ref="D25:G25"/>
    <mergeCell ref="I11:L11"/>
    <mergeCell ref="E11:G11"/>
  </mergeCells>
  <pageMargins left="0.23622047244094491" right="0.23622047244094491" top="0.74803149606299213" bottom="0.74803149606299213" header="0.31496062992125984" footer="0.31496062992125984"/>
  <pageSetup paperSize="9" scale="46" fitToWidth="6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E8A4-6CDB-425A-B3B5-553BB55AD9AB}">
  <dimension ref="A1:BH86"/>
  <sheetViews>
    <sheetView topLeftCell="F66" zoomScale="124" zoomScaleNormal="85" workbookViewId="0">
      <selection activeCell="J74" sqref="J74:K85"/>
    </sheetView>
  </sheetViews>
  <sheetFormatPr baseColWidth="10" defaultRowHeight="13.8"/>
  <cols>
    <col min="2" max="2" width="24" bestFit="1" customWidth="1"/>
    <col min="3" max="3" width="11.296875" bestFit="1" customWidth="1"/>
    <col min="5" max="5" width="20.296875" bestFit="1" customWidth="1"/>
    <col min="7" max="7" width="11.296875" bestFit="1" customWidth="1"/>
    <col min="9" max="10" width="11.296875" bestFit="1" customWidth="1"/>
    <col min="11" max="11" width="11.8984375" bestFit="1" customWidth="1"/>
    <col min="12" max="12" width="11.296875" bestFit="1" customWidth="1"/>
    <col min="16" max="16" width="13.69921875" bestFit="1" customWidth="1"/>
    <col min="24" max="25" width="12.296875" bestFit="1" customWidth="1"/>
    <col min="28" max="28" width="14.3984375" bestFit="1" customWidth="1"/>
    <col min="29" max="29" width="12.09765625" bestFit="1" customWidth="1"/>
    <col min="45" max="45" width="19.19921875" bestFit="1" customWidth="1"/>
    <col min="47" max="47" width="18.19921875" bestFit="1" customWidth="1"/>
    <col min="56" max="56" width="11.19921875" customWidth="1"/>
    <col min="57" max="57" width="109.3984375" bestFit="1" customWidth="1"/>
    <col min="58" max="58" width="202.5" bestFit="1" customWidth="1"/>
    <col min="59" max="59" width="74.8984375" bestFit="1" customWidth="1"/>
  </cols>
  <sheetData>
    <row r="1" spans="1:59">
      <c r="A1" s="279" t="s">
        <v>262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</row>
    <row r="2" spans="1:59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171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172" t="s">
        <v>54</v>
      </c>
      <c r="BF2" s="171" t="s">
        <v>55</v>
      </c>
      <c r="BG2" s="172" t="s">
        <v>56</v>
      </c>
    </row>
    <row r="3" spans="1:59">
      <c r="A3" s="172" t="s">
        <v>57</v>
      </c>
      <c r="B3" s="172" t="s">
        <v>58</v>
      </c>
      <c r="C3" s="172" t="s">
        <v>59</v>
      </c>
      <c r="D3" s="172" t="s">
        <v>60</v>
      </c>
      <c r="E3" s="172" t="s">
        <v>61</v>
      </c>
      <c r="F3" s="172" t="s">
        <v>62</v>
      </c>
      <c r="G3" s="172" t="s">
        <v>63</v>
      </c>
      <c r="H3" s="171" t="s">
        <v>64</v>
      </c>
      <c r="I3" s="171" t="s">
        <v>65</v>
      </c>
      <c r="J3" s="171" t="s">
        <v>66</v>
      </c>
      <c r="K3" s="171" t="s">
        <v>67</v>
      </c>
      <c r="L3" s="172" t="s">
        <v>68</v>
      </c>
      <c r="M3" s="172" t="s">
        <v>69</v>
      </c>
      <c r="N3" s="172" t="s">
        <v>70</v>
      </c>
      <c r="O3" s="172" t="s">
        <v>71</v>
      </c>
      <c r="P3" s="172" t="s">
        <v>72</v>
      </c>
      <c r="Q3" s="172" t="s">
        <v>73</v>
      </c>
      <c r="R3" s="172" t="s">
        <v>74</v>
      </c>
      <c r="S3" s="172" t="s">
        <v>75</v>
      </c>
      <c r="T3" s="172" t="s">
        <v>76</v>
      </c>
      <c r="U3" s="172" t="s">
        <v>77</v>
      </c>
      <c r="V3" s="172" t="s">
        <v>78</v>
      </c>
      <c r="W3" s="172" t="s">
        <v>79</v>
      </c>
      <c r="X3" s="172" t="s">
        <v>80</v>
      </c>
      <c r="Y3" s="172" t="s">
        <v>81</v>
      </c>
      <c r="Z3" s="172" t="s">
        <v>82</v>
      </c>
      <c r="AA3" s="172" t="s">
        <v>83</v>
      </c>
      <c r="AB3" s="172" t="s">
        <v>84</v>
      </c>
      <c r="AC3" s="172" t="s">
        <v>85</v>
      </c>
      <c r="AD3" s="172" t="s">
        <v>86</v>
      </c>
      <c r="AE3" s="172" t="s">
        <v>87</v>
      </c>
      <c r="AF3" s="172" t="s">
        <v>88</v>
      </c>
      <c r="AG3" s="172" t="s">
        <v>89</v>
      </c>
      <c r="AH3" s="172" t="s">
        <v>62</v>
      </c>
      <c r="AI3" s="172" t="s">
        <v>90</v>
      </c>
      <c r="AJ3" s="172" t="s">
        <v>91</v>
      </c>
      <c r="AK3" s="172" t="s">
        <v>92</v>
      </c>
      <c r="AL3" s="171" t="s">
        <v>93</v>
      </c>
      <c r="AM3" s="171" t="s">
        <v>94</v>
      </c>
      <c r="AN3" s="171" t="s">
        <v>95</v>
      </c>
      <c r="AO3" s="171" t="s">
        <v>96</v>
      </c>
      <c r="AP3" s="171" t="s">
        <v>97</v>
      </c>
      <c r="AQ3" s="171" t="s">
        <v>98</v>
      </c>
      <c r="AR3" s="171" t="s">
        <v>99</v>
      </c>
    </row>
    <row r="4" spans="1:59">
      <c r="AV4" s="334"/>
      <c r="AW4" s="334"/>
      <c r="AX4" s="334"/>
      <c r="AY4" s="334"/>
      <c r="AZ4" s="334"/>
      <c r="BA4" s="334"/>
      <c r="BB4" s="334"/>
      <c r="BC4" s="334"/>
      <c r="BD4" s="334"/>
    </row>
    <row r="5" spans="1:59">
      <c r="A5" s="329" t="s">
        <v>465</v>
      </c>
      <c r="B5" s="344" t="s">
        <v>40</v>
      </c>
      <c r="C5" s="107">
        <f>7+6+5</f>
        <v>18</v>
      </c>
      <c r="D5" s="173"/>
      <c r="E5" s="173"/>
      <c r="F5" s="173"/>
      <c r="G5" s="107">
        <v>3</v>
      </c>
      <c r="H5" s="173"/>
      <c r="I5" s="107">
        <v>3</v>
      </c>
      <c r="J5" s="107">
        <v>16</v>
      </c>
      <c r="K5" s="107">
        <v>2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07">
        <f>7+6+4</f>
        <v>17</v>
      </c>
      <c r="AB5" s="173"/>
      <c r="AC5" s="173"/>
      <c r="AD5" s="173"/>
      <c r="AE5" s="173"/>
      <c r="AF5" s="173"/>
      <c r="AG5" s="173"/>
      <c r="AH5" s="173"/>
      <c r="AI5" s="107">
        <v>4</v>
      </c>
      <c r="AJ5" s="173"/>
      <c r="AK5" s="173"/>
      <c r="AL5" s="173"/>
      <c r="AM5" s="173"/>
      <c r="AN5" s="173"/>
      <c r="AO5" s="173"/>
      <c r="AP5" s="173"/>
      <c r="AQ5" s="173"/>
      <c r="AR5" s="107">
        <v>21</v>
      </c>
      <c r="AS5" s="107">
        <v>21</v>
      </c>
      <c r="AT5" s="173">
        <v>30</v>
      </c>
      <c r="AU5" s="108">
        <v>45936</v>
      </c>
      <c r="AV5" s="263" t="s">
        <v>794</v>
      </c>
      <c r="AW5" s="264"/>
      <c r="AX5" s="264"/>
      <c r="AY5" s="264"/>
      <c r="AZ5" s="264"/>
      <c r="BA5" s="264"/>
      <c r="BB5" s="264"/>
      <c r="BC5" s="264"/>
      <c r="BD5" s="265"/>
      <c r="BE5" s="173" t="s">
        <v>795</v>
      </c>
      <c r="BF5" s="173" t="s">
        <v>796</v>
      </c>
      <c r="BG5" s="173" t="s">
        <v>797</v>
      </c>
    </row>
    <row r="6" spans="1:59">
      <c r="A6" s="330"/>
      <c r="B6" s="345"/>
      <c r="C6" s="173"/>
      <c r="D6" s="173"/>
      <c r="E6" s="173"/>
      <c r="F6" s="173"/>
      <c r="G6" s="107">
        <v>6</v>
      </c>
      <c r="H6" s="173"/>
      <c r="I6" s="107">
        <v>4</v>
      </c>
      <c r="J6" s="107">
        <v>2</v>
      </c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07">
        <v>6</v>
      </c>
      <c r="AJ6" s="173"/>
      <c r="AK6" s="173"/>
      <c r="AL6" s="107">
        <v>1</v>
      </c>
      <c r="AM6" s="173"/>
      <c r="AN6" s="173"/>
      <c r="AO6" s="173"/>
      <c r="AP6" s="173"/>
      <c r="AQ6" s="173"/>
      <c r="AR6" s="107">
        <v>5</v>
      </c>
      <c r="AS6" s="107">
        <v>6</v>
      </c>
      <c r="AT6" s="173">
        <v>13</v>
      </c>
      <c r="AU6" s="108">
        <v>45968</v>
      </c>
      <c r="AV6" s="263" t="s">
        <v>660</v>
      </c>
      <c r="AW6" s="264"/>
      <c r="AX6" s="264"/>
      <c r="AY6" s="264"/>
      <c r="AZ6" s="264"/>
      <c r="BA6" s="264"/>
      <c r="BB6" s="264"/>
      <c r="BC6" s="264"/>
      <c r="BD6" s="265"/>
      <c r="BE6" s="173" t="s">
        <v>798</v>
      </c>
      <c r="BF6" s="173" t="s">
        <v>799</v>
      </c>
      <c r="BG6" s="173" t="s">
        <v>800</v>
      </c>
    </row>
    <row r="7" spans="1:59">
      <c r="A7" s="330"/>
      <c r="B7" s="345"/>
      <c r="C7" s="107">
        <v>15</v>
      </c>
      <c r="D7" s="173"/>
      <c r="E7" s="173"/>
      <c r="F7" s="173"/>
      <c r="G7" s="173"/>
      <c r="H7" s="173"/>
      <c r="I7" s="107">
        <v>2</v>
      </c>
      <c r="J7" s="107">
        <v>7</v>
      </c>
      <c r="K7" s="107">
        <v>6</v>
      </c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07">
        <v>15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07">
        <v>15</v>
      </c>
      <c r="AS7" s="107">
        <v>15</v>
      </c>
      <c r="AT7" s="173">
        <v>15</v>
      </c>
      <c r="AU7" s="108">
        <v>45979</v>
      </c>
      <c r="AV7" s="263" t="s">
        <v>660</v>
      </c>
      <c r="AW7" s="264"/>
      <c r="AX7" s="264"/>
      <c r="AY7" s="264"/>
      <c r="AZ7" s="264"/>
      <c r="BA7" s="264"/>
      <c r="BB7" s="264"/>
      <c r="BC7" s="264"/>
      <c r="BD7" s="265"/>
      <c r="BE7" s="173" t="s">
        <v>806</v>
      </c>
      <c r="BF7" s="173" t="s">
        <v>807</v>
      </c>
      <c r="BG7" s="173" t="s">
        <v>158</v>
      </c>
    </row>
    <row r="8" spans="1:59">
      <c r="A8" s="330"/>
      <c r="B8" s="345"/>
      <c r="C8" s="107">
        <v>28</v>
      </c>
      <c r="D8" s="173"/>
      <c r="E8" s="173"/>
      <c r="F8" s="173"/>
      <c r="G8" s="173"/>
      <c r="H8" s="173"/>
      <c r="I8" s="107">
        <v>9</v>
      </c>
      <c r="J8" s="107">
        <v>14</v>
      </c>
      <c r="K8" s="107">
        <v>5</v>
      </c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07">
        <v>28</v>
      </c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07">
        <v>28</v>
      </c>
      <c r="AS8" s="107">
        <v>28</v>
      </c>
      <c r="AT8" s="173">
        <v>28</v>
      </c>
      <c r="AU8" s="108">
        <v>45980</v>
      </c>
      <c r="AV8" s="263" t="s">
        <v>794</v>
      </c>
      <c r="AW8" s="264"/>
      <c r="AX8" s="264"/>
      <c r="AY8" s="264"/>
      <c r="AZ8" s="264"/>
      <c r="BA8" s="264"/>
      <c r="BB8" s="264"/>
      <c r="BC8" s="264"/>
      <c r="BD8" s="265"/>
      <c r="BE8" s="173" t="s">
        <v>808</v>
      </c>
      <c r="BF8" s="173" t="s">
        <v>809</v>
      </c>
      <c r="BG8" s="173" t="s">
        <v>158</v>
      </c>
    </row>
    <row r="9" spans="1:59">
      <c r="A9" s="330"/>
      <c r="B9" s="346"/>
      <c r="C9" s="107">
        <v>3</v>
      </c>
      <c r="D9" s="173"/>
      <c r="E9" s="173"/>
      <c r="F9" s="173"/>
      <c r="G9" s="107">
        <v>8</v>
      </c>
      <c r="H9" s="173"/>
      <c r="I9" s="107">
        <v>3</v>
      </c>
      <c r="J9" s="107">
        <v>6</v>
      </c>
      <c r="K9" s="107">
        <v>2</v>
      </c>
      <c r="L9" s="107">
        <v>2</v>
      </c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07">
        <v>2</v>
      </c>
      <c r="AB9" s="173"/>
      <c r="AC9" s="173"/>
      <c r="AD9" s="173"/>
      <c r="AE9" s="173"/>
      <c r="AF9" s="173"/>
      <c r="AG9" s="173"/>
      <c r="AH9" s="173"/>
      <c r="AI9" s="107">
        <v>7</v>
      </c>
      <c r="AJ9" s="173"/>
      <c r="AK9" s="173"/>
      <c r="AL9" s="173"/>
      <c r="AM9" s="173"/>
      <c r="AN9" s="173"/>
      <c r="AO9" s="173"/>
      <c r="AP9" s="173"/>
      <c r="AQ9" s="173"/>
      <c r="AR9" s="107">
        <v>11</v>
      </c>
      <c r="AS9" s="107">
        <v>11</v>
      </c>
      <c r="AT9" s="173">
        <v>28</v>
      </c>
      <c r="AU9" s="108">
        <v>45981</v>
      </c>
      <c r="AV9" s="263" t="s">
        <v>660</v>
      </c>
      <c r="AW9" s="264"/>
      <c r="AX9" s="264"/>
      <c r="AY9" s="264"/>
      <c r="AZ9" s="264"/>
      <c r="BA9" s="264"/>
      <c r="BB9" s="264"/>
      <c r="BC9" s="264"/>
      <c r="BD9" s="265"/>
      <c r="BE9" s="173" t="s">
        <v>810</v>
      </c>
      <c r="BF9" s="173" t="s">
        <v>811</v>
      </c>
      <c r="BG9" s="173" t="s">
        <v>812</v>
      </c>
    </row>
    <row r="10" spans="1:59">
      <c r="A10" s="330"/>
      <c r="B10" s="344" t="s">
        <v>36</v>
      </c>
      <c r="C10" s="8"/>
      <c r="D10" s="8"/>
      <c r="E10" s="8"/>
      <c r="F10" s="8"/>
      <c r="G10" s="107">
        <v>8</v>
      </c>
      <c r="H10" s="8"/>
      <c r="I10" s="8"/>
      <c r="J10" s="107">
        <v>7</v>
      </c>
      <c r="K10" s="107">
        <v>1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07">
        <v>8</v>
      </c>
      <c r="AJ10" s="8"/>
      <c r="AK10" s="8"/>
      <c r="AL10" s="8"/>
      <c r="AM10" s="8"/>
      <c r="AN10" s="8"/>
      <c r="AO10" s="8"/>
      <c r="AP10" s="8"/>
      <c r="AQ10" s="8"/>
      <c r="AR10" s="107">
        <v>8</v>
      </c>
      <c r="AS10" s="107">
        <v>8</v>
      </c>
      <c r="AT10" s="173">
        <v>48</v>
      </c>
      <c r="AU10" s="108">
        <v>45963</v>
      </c>
      <c r="AV10" s="263" t="s">
        <v>813</v>
      </c>
      <c r="AW10" s="264"/>
      <c r="AX10" s="264"/>
      <c r="AY10" s="264"/>
      <c r="AZ10" s="264"/>
      <c r="BA10" s="264"/>
      <c r="BB10" s="264"/>
      <c r="BC10" s="264"/>
      <c r="BD10" s="265"/>
      <c r="BE10" s="100" t="s">
        <v>814</v>
      </c>
      <c r="BF10" s="100" t="s">
        <v>815</v>
      </c>
      <c r="BG10" s="8" t="s">
        <v>816</v>
      </c>
    </row>
    <row r="11" spans="1:59">
      <c r="A11" s="330"/>
      <c r="B11" s="345"/>
      <c r="C11" s="8"/>
      <c r="D11" s="8"/>
      <c r="E11" s="8"/>
      <c r="F11" s="8"/>
      <c r="G11" s="107">
        <v>6</v>
      </c>
      <c r="H11" s="8"/>
      <c r="I11" s="107">
        <v>2</v>
      </c>
      <c r="J11" s="107">
        <v>4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7">
        <v>6</v>
      </c>
      <c r="AJ11" s="8"/>
      <c r="AK11" s="8"/>
      <c r="AL11" s="8"/>
      <c r="AM11" s="8"/>
      <c r="AN11" s="8"/>
      <c r="AO11" s="8"/>
      <c r="AP11" s="8"/>
      <c r="AQ11" s="8"/>
      <c r="AR11" s="107">
        <v>6</v>
      </c>
      <c r="AS11" s="107">
        <v>6</v>
      </c>
      <c r="AT11" s="173">
        <v>18</v>
      </c>
      <c r="AU11" s="108">
        <v>45974</v>
      </c>
      <c r="AV11" s="263" t="s">
        <v>813</v>
      </c>
      <c r="AW11" s="264"/>
      <c r="AX11" s="264"/>
      <c r="AY11" s="264"/>
      <c r="AZ11" s="264"/>
      <c r="BA11" s="264"/>
      <c r="BB11" s="264"/>
      <c r="BC11" s="264"/>
      <c r="BD11" s="265"/>
      <c r="BE11" s="173" t="s">
        <v>817</v>
      </c>
      <c r="BF11" s="173" t="s">
        <v>818</v>
      </c>
      <c r="BG11" s="173" t="s">
        <v>819</v>
      </c>
    </row>
    <row r="12" spans="1:59">
      <c r="A12" s="330"/>
      <c r="B12" s="346"/>
      <c r="C12" s="8"/>
      <c r="D12" s="8"/>
      <c r="E12" s="8"/>
      <c r="F12" s="8"/>
      <c r="G12" s="107">
        <v>8</v>
      </c>
      <c r="H12" s="8"/>
      <c r="I12" s="107">
        <v>2</v>
      </c>
      <c r="J12" s="107">
        <v>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07">
        <v>8</v>
      </c>
      <c r="AJ12" s="8"/>
      <c r="AK12" s="8"/>
      <c r="AL12" s="8"/>
      <c r="AM12" s="8"/>
      <c r="AN12" s="8"/>
      <c r="AO12" s="8"/>
      <c r="AP12" s="8"/>
      <c r="AQ12" s="8"/>
      <c r="AR12" s="107">
        <v>8</v>
      </c>
      <c r="AS12" s="107">
        <v>8</v>
      </c>
      <c r="AT12" s="173">
        <v>12</v>
      </c>
      <c r="AU12" s="108">
        <v>45981</v>
      </c>
      <c r="AV12" s="263" t="s">
        <v>813</v>
      </c>
      <c r="AW12" s="264"/>
      <c r="AX12" s="264"/>
      <c r="AY12" s="264"/>
      <c r="AZ12" s="264"/>
      <c r="BA12" s="264"/>
      <c r="BB12" s="264"/>
      <c r="BC12" s="264"/>
      <c r="BD12" s="265"/>
      <c r="BE12" s="100" t="s">
        <v>817</v>
      </c>
      <c r="BF12" s="100" t="s">
        <v>820</v>
      </c>
      <c r="BG12" s="173" t="s">
        <v>821</v>
      </c>
    </row>
    <row r="13" spans="1:59">
      <c r="A13" s="330"/>
      <c r="B13" s="344" t="s">
        <v>34</v>
      </c>
      <c r="C13" s="173"/>
      <c r="D13" s="173"/>
      <c r="E13" s="173"/>
      <c r="F13" s="173"/>
      <c r="G13" s="107">
        <v>1</v>
      </c>
      <c r="H13" s="173"/>
      <c r="I13" s="107">
        <v>1</v>
      </c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07">
        <v>1</v>
      </c>
      <c r="AJ13" s="173"/>
      <c r="AK13" s="173"/>
      <c r="AL13" s="173"/>
      <c r="AM13" s="173"/>
      <c r="AN13" s="173"/>
      <c r="AO13" s="173"/>
      <c r="AP13" s="173"/>
      <c r="AQ13" s="173"/>
      <c r="AR13" s="107">
        <v>1</v>
      </c>
      <c r="AS13" s="107">
        <v>1</v>
      </c>
      <c r="AT13" s="173">
        <v>31</v>
      </c>
      <c r="AU13" s="108">
        <v>45968</v>
      </c>
      <c r="AV13" s="263" t="s">
        <v>660</v>
      </c>
      <c r="AW13" s="264"/>
      <c r="AX13" s="264"/>
      <c r="AY13" s="264"/>
      <c r="AZ13" s="264"/>
      <c r="BA13" s="264"/>
      <c r="BB13" s="264"/>
      <c r="BC13" s="264"/>
      <c r="BD13" s="265"/>
      <c r="BE13" s="173" t="s">
        <v>786</v>
      </c>
      <c r="BF13" s="173" t="s">
        <v>784</v>
      </c>
      <c r="BG13" s="173" t="s">
        <v>783</v>
      </c>
    </row>
    <row r="14" spans="1:59">
      <c r="A14" s="330"/>
      <c r="B14" s="345"/>
      <c r="C14" s="173"/>
      <c r="D14" s="173"/>
      <c r="E14" s="173"/>
      <c r="F14" s="173"/>
      <c r="G14" s="107">
        <v>6</v>
      </c>
      <c r="H14" s="173"/>
      <c r="I14" s="107">
        <v>3</v>
      </c>
      <c r="J14" s="107">
        <v>1</v>
      </c>
      <c r="K14" s="107">
        <v>2</v>
      </c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07">
        <v>6</v>
      </c>
      <c r="AJ14" s="173"/>
      <c r="AK14" s="173"/>
      <c r="AL14" s="173"/>
      <c r="AM14" s="173"/>
      <c r="AN14" s="173"/>
      <c r="AO14" s="173"/>
      <c r="AP14" s="173"/>
      <c r="AQ14" s="173"/>
      <c r="AR14" s="107">
        <v>6</v>
      </c>
      <c r="AS14" s="107">
        <v>6</v>
      </c>
      <c r="AT14" s="173">
        <v>6</v>
      </c>
      <c r="AU14" s="108">
        <v>45975</v>
      </c>
      <c r="AV14" s="263" t="s">
        <v>660</v>
      </c>
      <c r="AW14" s="264"/>
      <c r="AX14" s="264"/>
      <c r="AY14" s="264"/>
      <c r="AZ14" s="264"/>
      <c r="BA14" s="264"/>
      <c r="BB14" s="264"/>
      <c r="BC14" s="264"/>
      <c r="BD14" s="265"/>
      <c r="BE14" s="173" t="s">
        <v>822</v>
      </c>
      <c r="BF14" s="173" t="s">
        <v>823</v>
      </c>
      <c r="BG14" s="173" t="s">
        <v>158</v>
      </c>
    </row>
    <row r="15" spans="1:59">
      <c r="A15" s="330"/>
      <c r="B15" s="345"/>
      <c r="C15" s="173"/>
      <c r="D15" s="173"/>
      <c r="E15" s="173"/>
      <c r="F15" s="107">
        <v>1</v>
      </c>
      <c r="G15" s="107">
        <v>8</v>
      </c>
      <c r="H15" s="173"/>
      <c r="I15" s="107">
        <v>5</v>
      </c>
      <c r="J15" s="107">
        <v>4</v>
      </c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07">
        <v>9</v>
      </c>
      <c r="AJ15" s="173"/>
      <c r="AK15" s="173"/>
      <c r="AL15" s="173"/>
      <c r="AM15" s="173"/>
      <c r="AN15" s="173"/>
      <c r="AO15" s="173"/>
      <c r="AP15" s="173"/>
      <c r="AQ15" s="173"/>
      <c r="AR15" s="107">
        <v>9</v>
      </c>
      <c r="AS15" s="107">
        <v>9</v>
      </c>
      <c r="AT15" s="173">
        <v>10</v>
      </c>
      <c r="AU15" s="173" t="s">
        <v>824</v>
      </c>
      <c r="AV15" s="263" t="s">
        <v>627</v>
      </c>
      <c r="AW15" s="264"/>
      <c r="AX15" s="264"/>
      <c r="AY15" s="264"/>
      <c r="AZ15" s="264"/>
      <c r="BA15" s="264"/>
      <c r="BB15" s="264"/>
      <c r="BC15" s="264"/>
      <c r="BD15" s="265"/>
      <c r="BE15" s="173" t="s">
        <v>825</v>
      </c>
      <c r="BF15" s="173" t="s">
        <v>826</v>
      </c>
      <c r="BG15" s="173" t="s">
        <v>827</v>
      </c>
    </row>
    <row r="16" spans="1:59">
      <c r="A16" s="330"/>
      <c r="B16" s="345"/>
      <c r="C16" s="173"/>
      <c r="D16" s="173"/>
      <c r="E16" s="173"/>
      <c r="F16" s="173"/>
      <c r="G16" s="107">
        <v>1</v>
      </c>
      <c r="H16" s="173"/>
      <c r="I16" s="107">
        <v>1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07">
        <v>1</v>
      </c>
      <c r="AJ16" s="173"/>
      <c r="AK16" s="173"/>
      <c r="AL16" s="173"/>
      <c r="AM16" s="173"/>
      <c r="AN16" s="173"/>
      <c r="AO16" s="173"/>
      <c r="AP16" s="173"/>
      <c r="AQ16" s="173"/>
      <c r="AR16" s="107">
        <v>1</v>
      </c>
      <c r="AS16" s="107">
        <v>1</v>
      </c>
      <c r="AT16" s="173">
        <v>4</v>
      </c>
      <c r="AU16" s="108">
        <v>45980</v>
      </c>
      <c r="AV16" s="263" t="s">
        <v>660</v>
      </c>
      <c r="AW16" s="264"/>
      <c r="AX16" s="264"/>
      <c r="AY16" s="264"/>
      <c r="AZ16" s="264"/>
      <c r="BA16" s="264"/>
      <c r="BB16" s="264"/>
      <c r="BC16" s="264"/>
      <c r="BD16" s="265"/>
      <c r="BE16" s="173" t="s">
        <v>828</v>
      </c>
      <c r="BF16" s="173" t="s">
        <v>829</v>
      </c>
      <c r="BG16" s="173" t="s">
        <v>830</v>
      </c>
    </row>
    <row r="17" spans="1:59">
      <c r="A17" s="330"/>
      <c r="B17" s="346"/>
      <c r="C17" s="173"/>
      <c r="D17" s="173"/>
      <c r="E17" s="173"/>
      <c r="F17" s="173"/>
      <c r="G17" s="107">
        <v>17</v>
      </c>
      <c r="H17" s="173"/>
      <c r="I17" s="107">
        <v>7</v>
      </c>
      <c r="J17" s="107">
        <v>7</v>
      </c>
      <c r="K17" s="107">
        <v>3</v>
      </c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07">
        <v>17</v>
      </c>
      <c r="AJ17" s="173"/>
      <c r="AK17" s="173"/>
      <c r="AL17" s="173"/>
      <c r="AM17" s="173"/>
      <c r="AN17" s="173"/>
      <c r="AO17" s="173"/>
      <c r="AP17" s="173"/>
      <c r="AQ17" s="173"/>
      <c r="AR17" s="107">
        <v>17</v>
      </c>
      <c r="AS17" s="107">
        <v>17</v>
      </c>
      <c r="AT17" s="173">
        <v>19</v>
      </c>
      <c r="AU17" s="108">
        <v>45982</v>
      </c>
      <c r="AV17" s="263" t="s">
        <v>660</v>
      </c>
      <c r="AW17" s="264"/>
      <c r="AX17" s="264"/>
      <c r="AY17" s="264"/>
      <c r="AZ17" s="264"/>
      <c r="BA17" s="264"/>
      <c r="BB17" s="264"/>
      <c r="BC17" s="264"/>
      <c r="BD17" s="265"/>
      <c r="BE17" s="173" t="s">
        <v>828</v>
      </c>
      <c r="BF17" s="173" t="s">
        <v>829</v>
      </c>
      <c r="BG17" s="173" t="s">
        <v>158</v>
      </c>
    </row>
    <row r="18" spans="1:59">
      <c r="A18" s="330"/>
      <c r="B18" s="344" t="s">
        <v>493</v>
      </c>
      <c r="C18" s="178"/>
      <c r="D18" s="178"/>
      <c r="E18" s="178"/>
      <c r="F18" s="178"/>
      <c r="G18" s="107">
        <v>9</v>
      </c>
      <c r="H18" s="107">
        <v>9</v>
      </c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07">
        <v>9</v>
      </c>
      <c r="AJ18" s="178"/>
      <c r="AK18" s="178"/>
      <c r="AL18" s="178"/>
      <c r="AM18" s="178"/>
      <c r="AN18" s="178"/>
      <c r="AO18" s="178"/>
      <c r="AP18" s="178"/>
      <c r="AQ18" s="178"/>
      <c r="AR18" s="107">
        <v>9</v>
      </c>
      <c r="AS18" s="107">
        <v>9</v>
      </c>
      <c r="AT18" s="178">
        <v>18</v>
      </c>
      <c r="AU18" s="108">
        <v>45974</v>
      </c>
      <c r="AV18" s="263" t="s">
        <v>813</v>
      </c>
      <c r="AW18" s="264"/>
      <c r="AX18" s="264"/>
      <c r="AY18" s="264"/>
      <c r="AZ18" s="264"/>
      <c r="BA18" s="264"/>
      <c r="BB18" s="264"/>
      <c r="BC18" s="264"/>
      <c r="BD18" s="265"/>
      <c r="BE18" s="178" t="s">
        <v>817</v>
      </c>
      <c r="BF18" s="178" t="s">
        <v>853</v>
      </c>
      <c r="BG18" s="178" t="s">
        <v>854</v>
      </c>
    </row>
    <row r="19" spans="1:59">
      <c r="A19" s="330"/>
      <c r="B19" s="346"/>
      <c r="C19" s="178"/>
      <c r="D19" s="178"/>
      <c r="E19" s="178"/>
      <c r="F19" s="178"/>
      <c r="G19" s="107">
        <v>16</v>
      </c>
      <c r="H19" s="107">
        <v>16</v>
      </c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07">
        <v>16</v>
      </c>
      <c r="AJ19" s="178"/>
      <c r="AK19" s="178"/>
      <c r="AL19" s="178"/>
      <c r="AM19" s="178"/>
      <c r="AN19" s="178"/>
      <c r="AO19" s="178"/>
      <c r="AP19" s="178"/>
      <c r="AQ19" s="178"/>
      <c r="AR19" s="107">
        <v>16</v>
      </c>
      <c r="AS19" s="107">
        <v>16</v>
      </c>
      <c r="AT19" s="178">
        <v>35</v>
      </c>
      <c r="AU19" s="108">
        <v>45974</v>
      </c>
      <c r="AV19" s="263" t="s">
        <v>813</v>
      </c>
      <c r="AW19" s="264"/>
      <c r="AX19" s="264"/>
      <c r="AY19" s="264"/>
      <c r="AZ19" s="264"/>
      <c r="BA19" s="264"/>
      <c r="BB19" s="264"/>
      <c r="BC19" s="264"/>
      <c r="BD19" s="265"/>
      <c r="BE19" s="178" t="s">
        <v>817</v>
      </c>
      <c r="BF19" s="178" t="s">
        <v>853</v>
      </c>
      <c r="BG19" s="178" t="s">
        <v>854</v>
      </c>
    </row>
    <row r="20" spans="1:59" s="136" customFormat="1">
      <c r="A20" s="330"/>
      <c r="B20" s="349" t="s">
        <v>549</v>
      </c>
      <c r="C20" s="178"/>
      <c r="D20" s="178"/>
      <c r="E20" s="178"/>
      <c r="F20" s="178"/>
      <c r="G20" s="107">
        <v>4</v>
      </c>
      <c r="H20" s="178"/>
      <c r="I20" s="107">
        <v>1</v>
      </c>
      <c r="J20" s="107">
        <v>1</v>
      </c>
      <c r="K20" s="107">
        <v>2</v>
      </c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07">
        <v>4</v>
      </c>
      <c r="AJ20" s="178"/>
      <c r="AK20" s="178"/>
      <c r="AL20" s="178"/>
      <c r="AM20" s="178"/>
      <c r="AN20" s="178"/>
      <c r="AO20" s="178"/>
      <c r="AP20" s="178"/>
      <c r="AQ20" s="178"/>
      <c r="AR20" s="107">
        <v>4</v>
      </c>
      <c r="AS20" s="107">
        <v>4</v>
      </c>
      <c r="AT20" s="178">
        <v>11</v>
      </c>
      <c r="AU20" s="108">
        <v>45978</v>
      </c>
      <c r="AV20" s="263" t="s">
        <v>660</v>
      </c>
      <c r="AW20" s="264"/>
      <c r="AX20" s="264"/>
      <c r="AY20" s="264"/>
      <c r="AZ20" s="264"/>
      <c r="BA20" s="264"/>
      <c r="BB20" s="264"/>
      <c r="BC20" s="264"/>
      <c r="BD20" s="265"/>
      <c r="BE20" s="178" t="s">
        <v>825</v>
      </c>
      <c r="BF20" s="178" t="s">
        <v>855</v>
      </c>
      <c r="BG20" s="178" t="s">
        <v>797</v>
      </c>
    </row>
    <row r="21" spans="1:59" s="136" customFormat="1">
      <c r="A21" s="330"/>
      <c r="B21" s="349"/>
      <c r="C21" s="178"/>
      <c r="D21" s="178"/>
      <c r="E21" s="178"/>
      <c r="F21" s="178"/>
      <c r="G21" s="107">
        <v>9</v>
      </c>
      <c r="H21" s="107">
        <v>9</v>
      </c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07">
        <v>9</v>
      </c>
      <c r="AJ21" s="178"/>
      <c r="AK21" s="178"/>
      <c r="AL21" s="178"/>
      <c r="AM21" s="178"/>
      <c r="AN21" s="178"/>
      <c r="AO21" s="178"/>
      <c r="AP21" s="178"/>
      <c r="AQ21" s="178"/>
      <c r="AR21" s="107">
        <v>9</v>
      </c>
      <c r="AS21" s="107">
        <v>9</v>
      </c>
      <c r="AT21" s="178">
        <v>28</v>
      </c>
      <c r="AU21" s="108">
        <v>45978</v>
      </c>
      <c r="AV21" s="262" t="s">
        <v>660</v>
      </c>
      <c r="AW21" s="262"/>
      <c r="AX21" s="262"/>
      <c r="AY21" s="262"/>
      <c r="AZ21" s="262"/>
      <c r="BA21" s="262"/>
      <c r="BB21" s="262"/>
      <c r="BC21" s="262"/>
      <c r="BD21" s="262"/>
      <c r="BE21" s="178" t="s">
        <v>846</v>
      </c>
      <c r="BF21" s="178" t="s">
        <v>847</v>
      </c>
      <c r="BG21" s="178" t="s">
        <v>852</v>
      </c>
    </row>
    <row r="22" spans="1:59" s="136" customFormat="1">
      <c r="A22" s="330"/>
      <c r="B22" s="349"/>
      <c r="C22" s="178"/>
      <c r="D22" s="178"/>
      <c r="E22" s="178"/>
      <c r="F22" s="178"/>
      <c r="G22" s="107">
        <v>22</v>
      </c>
      <c r="H22" s="107">
        <v>22</v>
      </c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07">
        <v>22</v>
      </c>
      <c r="AJ22" s="178"/>
      <c r="AK22" s="178"/>
      <c r="AL22" s="178"/>
      <c r="AM22" s="178"/>
      <c r="AN22" s="178"/>
      <c r="AO22" s="178"/>
      <c r="AP22" s="178"/>
      <c r="AQ22" s="178"/>
      <c r="AR22" s="107">
        <v>22</v>
      </c>
      <c r="AS22" s="107">
        <v>22</v>
      </c>
      <c r="AT22" s="178">
        <v>40</v>
      </c>
      <c r="AU22" s="108">
        <v>45978</v>
      </c>
      <c r="AV22" s="262" t="s">
        <v>843</v>
      </c>
      <c r="AW22" s="262"/>
      <c r="AX22" s="262"/>
      <c r="AY22" s="262"/>
      <c r="AZ22" s="262"/>
      <c r="BA22" s="262"/>
      <c r="BB22" s="262"/>
      <c r="BC22" s="262"/>
      <c r="BD22" s="262"/>
      <c r="BE22" s="178" t="s">
        <v>849</v>
      </c>
      <c r="BF22" s="178" t="s">
        <v>850</v>
      </c>
      <c r="BG22" s="178" t="s">
        <v>851</v>
      </c>
    </row>
    <row r="23" spans="1:59">
      <c r="A23" s="330"/>
      <c r="B23" s="187" t="s">
        <v>550</v>
      </c>
      <c r="C23" s="178"/>
      <c r="D23" s="178"/>
      <c r="E23" s="178"/>
      <c r="F23" s="178"/>
      <c r="G23" s="107">
        <v>24</v>
      </c>
      <c r="H23" s="178"/>
      <c r="I23" s="107">
        <v>12</v>
      </c>
      <c r="J23" s="107">
        <v>11</v>
      </c>
      <c r="K23" s="107">
        <v>1</v>
      </c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07">
        <v>24</v>
      </c>
      <c r="AJ23" s="178"/>
      <c r="AK23" s="178"/>
      <c r="AL23" s="178"/>
      <c r="AM23" s="178"/>
      <c r="AN23" s="178"/>
      <c r="AO23" s="178"/>
      <c r="AP23" s="178"/>
      <c r="AQ23" s="178"/>
      <c r="AR23" s="107">
        <v>24</v>
      </c>
      <c r="AS23" s="107">
        <v>24</v>
      </c>
      <c r="AT23" s="178">
        <v>26</v>
      </c>
      <c r="AU23" s="108">
        <v>45973</v>
      </c>
      <c r="AV23" s="263" t="s">
        <v>843</v>
      </c>
      <c r="AW23" s="264"/>
      <c r="AX23" s="264"/>
      <c r="AY23" s="264"/>
      <c r="AZ23" s="264"/>
      <c r="BA23" s="264"/>
      <c r="BB23" s="264"/>
      <c r="BC23" s="264"/>
      <c r="BD23" s="265"/>
      <c r="BE23" s="178" t="s">
        <v>506</v>
      </c>
      <c r="BF23" s="178" t="s">
        <v>844</v>
      </c>
      <c r="BG23" s="178" t="s">
        <v>845</v>
      </c>
    </row>
    <row r="24" spans="1:59">
      <c r="A24" s="330"/>
      <c r="B24" s="337" t="s">
        <v>142</v>
      </c>
      <c r="C24" s="107">
        <v>13</v>
      </c>
      <c r="D24" s="173"/>
      <c r="E24" s="173"/>
      <c r="F24" s="173"/>
      <c r="G24" s="173"/>
      <c r="H24" s="173"/>
      <c r="I24" s="173"/>
      <c r="J24" s="107">
        <v>13</v>
      </c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07">
        <v>13</v>
      </c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07">
        <v>13</v>
      </c>
      <c r="AS24" s="107">
        <v>13</v>
      </c>
      <c r="AT24" s="173">
        <v>13</v>
      </c>
      <c r="AU24" s="108">
        <v>45972</v>
      </c>
      <c r="AV24" s="263" t="s">
        <v>475</v>
      </c>
      <c r="AW24" s="264"/>
      <c r="AX24" s="264"/>
      <c r="AY24" s="264"/>
      <c r="AZ24" s="264"/>
      <c r="BA24" s="264"/>
      <c r="BB24" s="264"/>
      <c r="BC24" s="264"/>
      <c r="BD24" s="265"/>
      <c r="BE24" s="173" t="s">
        <v>831</v>
      </c>
      <c r="BF24" s="173" t="s">
        <v>832</v>
      </c>
      <c r="BG24" s="173" t="s">
        <v>833</v>
      </c>
    </row>
    <row r="25" spans="1:59">
      <c r="A25" s="330"/>
      <c r="B25" s="338"/>
      <c r="C25" s="107">
        <v>19</v>
      </c>
      <c r="D25" s="178"/>
      <c r="E25" s="178"/>
      <c r="F25" s="178"/>
      <c r="G25" s="178"/>
      <c r="H25" s="178"/>
      <c r="I25" s="107">
        <v>2</v>
      </c>
      <c r="J25" s="107">
        <v>15</v>
      </c>
      <c r="K25" s="107">
        <v>2</v>
      </c>
      <c r="L25" s="178"/>
      <c r="M25" s="178"/>
      <c r="N25" s="178"/>
      <c r="O25" s="178"/>
      <c r="P25" s="178"/>
      <c r="Q25" s="178"/>
      <c r="R25" s="178"/>
      <c r="S25" s="178"/>
      <c r="T25" s="107">
        <v>19</v>
      </c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07">
        <v>19</v>
      </c>
      <c r="AS25" s="107">
        <v>19</v>
      </c>
      <c r="AT25" s="178">
        <v>20</v>
      </c>
      <c r="AU25" s="108">
        <v>45987</v>
      </c>
      <c r="AV25" s="263" t="s">
        <v>475</v>
      </c>
      <c r="AW25" s="264"/>
      <c r="AX25" s="264"/>
      <c r="AY25" s="264"/>
      <c r="AZ25" s="264"/>
      <c r="BA25" s="264"/>
      <c r="BB25" s="264"/>
      <c r="BC25" s="264"/>
      <c r="BD25" s="265"/>
      <c r="BE25" s="178" t="s">
        <v>841</v>
      </c>
      <c r="BF25" s="178" t="s">
        <v>842</v>
      </c>
      <c r="BG25" s="178" t="s">
        <v>176</v>
      </c>
    </row>
    <row r="26" spans="1:59">
      <c r="A26" s="330"/>
      <c r="B26" s="339"/>
    </row>
    <row r="27" spans="1:59">
      <c r="A27" s="330"/>
      <c r="B27" s="344" t="s">
        <v>303</v>
      </c>
      <c r="C27" s="173"/>
      <c r="D27" s="173"/>
      <c r="E27" s="173"/>
      <c r="F27" s="173"/>
      <c r="G27" s="107">
        <v>1</v>
      </c>
      <c r="H27" s="173"/>
      <c r="I27" s="107">
        <v>1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07">
        <v>1</v>
      </c>
      <c r="AJ27" s="173"/>
      <c r="AK27" s="173"/>
      <c r="AL27" s="173"/>
      <c r="AM27" s="173"/>
      <c r="AN27" s="173"/>
      <c r="AO27" s="173"/>
      <c r="AP27" s="173"/>
      <c r="AQ27" s="173"/>
      <c r="AR27" s="107">
        <v>1</v>
      </c>
      <c r="AS27" s="107">
        <v>1</v>
      </c>
      <c r="AT27" s="173">
        <v>15</v>
      </c>
      <c r="AU27" s="108">
        <v>45966</v>
      </c>
      <c r="AV27" s="263" t="s">
        <v>627</v>
      </c>
      <c r="AW27" s="264"/>
      <c r="AX27" s="264"/>
      <c r="AY27" s="264"/>
      <c r="AZ27" s="264"/>
      <c r="BA27" s="264"/>
      <c r="BB27" s="264"/>
      <c r="BC27" s="264"/>
      <c r="BD27" s="265"/>
      <c r="BE27" s="173" t="s">
        <v>801</v>
      </c>
      <c r="BF27" s="173" t="s">
        <v>804</v>
      </c>
      <c r="BG27" s="173" t="s">
        <v>803</v>
      </c>
    </row>
    <row r="28" spans="1:59">
      <c r="A28" s="330"/>
      <c r="B28" s="345"/>
      <c r="C28" s="173"/>
      <c r="D28" s="173"/>
      <c r="E28" s="173"/>
      <c r="F28" s="173"/>
      <c r="G28" s="107">
        <v>4</v>
      </c>
      <c r="H28" s="173"/>
      <c r="I28" s="107">
        <v>3</v>
      </c>
      <c r="J28" s="107">
        <v>1</v>
      </c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07">
        <v>4</v>
      </c>
      <c r="AJ28" s="173"/>
      <c r="AK28" s="173"/>
      <c r="AL28" s="173"/>
      <c r="AM28" s="173"/>
      <c r="AN28" s="173"/>
      <c r="AO28" s="173"/>
      <c r="AP28" s="173"/>
      <c r="AQ28" s="173"/>
      <c r="AR28" s="107">
        <v>4</v>
      </c>
      <c r="AS28" s="107">
        <v>4</v>
      </c>
      <c r="AT28" s="173">
        <v>15</v>
      </c>
      <c r="AU28" s="108">
        <v>45967</v>
      </c>
      <c r="AV28" s="263" t="s">
        <v>627</v>
      </c>
      <c r="AW28" s="264"/>
      <c r="AX28" s="264"/>
      <c r="AY28" s="264"/>
      <c r="AZ28" s="264"/>
      <c r="BA28" s="264"/>
      <c r="BB28" s="264"/>
      <c r="BC28" s="264"/>
      <c r="BD28" s="265"/>
      <c r="BE28" s="173" t="s">
        <v>801</v>
      </c>
      <c r="BF28" s="173" t="s">
        <v>804</v>
      </c>
      <c r="BG28" s="173" t="s">
        <v>805</v>
      </c>
    </row>
    <row r="29" spans="1:59">
      <c r="A29" s="330"/>
      <c r="B29" s="345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07">
        <v>0</v>
      </c>
      <c r="AT29" s="173">
        <v>11</v>
      </c>
      <c r="AU29" s="108">
        <v>45973</v>
      </c>
      <c r="AV29" s="263" t="s">
        <v>627</v>
      </c>
      <c r="AW29" s="264"/>
      <c r="AX29" s="264"/>
      <c r="AY29" s="264"/>
      <c r="AZ29" s="264"/>
      <c r="BA29" s="264"/>
      <c r="BB29" s="264"/>
      <c r="BC29" s="264"/>
      <c r="BD29" s="265"/>
      <c r="BE29" s="173" t="s">
        <v>837</v>
      </c>
      <c r="BF29" s="173" t="s">
        <v>804</v>
      </c>
      <c r="BG29" s="173" t="s">
        <v>805</v>
      </c>
    </row>
    <row r="30" spans="1:59">
      <c r="A30" s="330"/>
      <c r="B30" s="345"/>
      <c r="C30" s="182"/>
      <c r="D30" s="182"/>
      <c r="E30" s="182"/>
      <c r="F30" s="182"/>
      <c r="G30" s="107">
        <v>2</v>
      </c>
      <c r="H30" s="182"/>
      <c r="I30" s="107">
        <v>1</v>
      </c>
      <c r="J30" s="107">
        <v>1</v>
      </c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07">
        <v>2</v>
      </c>
      <c r="AJ30" s="182"/>
      <c r="AK30" s="182"/>
      <c r="AL30" s="182"/>
      <c r="AM30" s="182"/>
      <c r="AN30" s="182"/>
      <c r="AO30" s="182"/>
      <c r="AP30" s="182"/>
      <c r="AQ30" s="182"/>
      <c r="AR30" s="107">
        <v>2</v>
      </c>
      <c r="AS30" s="107">
        <v>2</v>
      </c>
      <c r="AT30" s="182">
        <v>18</v>
      </c>
      <c r="AU30" s="108">
        <v>45980</v>
      </c>
      <c r="AV30" s="263" t="s">
        <v>627</v>
      </c>
      <c r="AW30" s="264"/>
      <c r="AX30" s="264"/>
      <c r="AY30" s="264"/>
      <c r="AZ30" s="264"/>
      <c r="BA30" s="264"/>
      <c r="BB30" s="264"/>
      <c r="BC30" s="264"/>
      <c r="BD30" s="265"/>
      <c r="BE30" s="182" t="s">
        <v>888</v>
      </c>
      <c r="BF30" s="182" t="s">
        <v>889</v>
      </c>
      <c r="BG30" s="182" t="s">
        <v>805</v>
      </c>
    </row>
    <row r="31" spans="1:59">
      <c r="A31" s="330"/>
      <c r="B31" s="345"/>
      <c r="C31" s="182"/>
      <c r="D31" s="182"/>
      <c r="E31" s="182"/>
      <c r="F31" s="182"/>
      <c r="G31" s="107">
        <v>1</v>
      </c>
      <c r="H31" s="182"/>
      <c r="I31" s="107">
        <v>1</v>
      </c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07">
        <v>1</v>
      </c>
      <c r="AJ31" s="182"/>
      <c r="AK31" s="182"/>
      <c r="AL31" s="182"/>
      <c r="AM31" s="182"/>
      <c r="AN31" s="182"/>
      <c r="AO31" s="182"/>
      <c r="AP31" s="182"/>
      <c r="AQ31" s="182"/>
      <c r="AR31" s="107">
        <v>1</v>
      </c>
      <c r="AS31" s="107">
        <v>1</v>
      </c>
      <c r="AT31" s="182">
        <v>9</v>
      </c>
      <c r="AU31" s="108">
        <v>45981</v>
      </c>
      <c r="AV31" s="263" t="s">
        <v>627</v>
      </c>
      <c r="AW31" s="264"/>
      <c r="AX31" s="264"/>
      <c r="AY31" s="264"/>
      <c r="AZ31" s="264"/>
      <c r="BA31" s="264"/>
      <c r="BB31" s="264"/>
      <c r="BC31" s="264"/>
      <c r="BD31" s="265"/>
      <c r="BE31" s="182" t="s">
        <v>888</v>
      </c>
      <c r="BF31" s="182" t="s">
        <v>889</v>
      </c>
      <c r="BG31" s="182" t="s">
        <v>805</v>
      </c>
    </row>
    <row r="32" spans="1:59">
      <c r="A32" s="330"/>
      <c r="B32" s="345"/>
      <c r="C32" s="182"/>
      <c r="D32" s="182"/>
      <c r="E32" s="182"/>
      <c r="F32" s="182"/>
      <c r="G32" s="107">
        <v>4</v>
      </c>
      <c r="H32" s="182"/>
      <c r="I32" s="107">
        <v>1</v>
      </c>
      <c r="J32" s="107">
        <v>3</v>
      </c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07">
        <v>4</v>
      </c>
      <c r="AJ32" s="182"/>
      <c r="AK32" s="182"/>
      <c r="AL32" s="107">
        <v>1</v>
      </c>
      <c r="AM32" s="182"/>
      <c r="AN32" s="107">
        <v>1</v>
      </c>
      <c r="AO32" s="182"/>
      <c r="AP32" s="182"/>
      <c r="AQ32" s="182"/>
      <c r="AR32" s="107">
        <v>2</v>
      </c>
      <c r="AS32" s="107">
        <v>4</v>
      </c>
      <c r="AT32" s="182">
        <v>7</v>
      </c>
      <c r="AU32" s="108">
        <v>45981</v>
      </c>
      <c r="AV32" s="263" t="s">
        <v>627</v>
      </c>
      <c r="AW32" s="264"/>
      <c r="AX32" s="264"/>
      <c r="AY32" s="264"/>
      <c r="AZ32" s="264"/>
      <c r="BA32" s="264"/>
      <c r="BB32" s="264"/>
      <c r="BC32" s="264"/>
      <c r="BD32" s="265"/>
      <c r="BE32" s="182" t="s">
        <v>893</v>
      </c>
      <c r="BF32" s="182" t="s">
        <v>891</v>
      </c>
      <c r="BG32" s="182" t="s">
        <v>895</v>
      </c>
    </row>
    <row r="33" spans="1:60">
      <c r="A33" s="330"/>
      <c r="B33" s="346"/>
      <c r="C33" s="182"/>
      <c r="D33" s="182"/>
      <c r="E33" s="182"/>
      <c r="F33" s="182"/>
      <c r="G33" s="107">
        <v>4</v>
      </c>
      <c r="H33" s="182"/>
      <c r="I33" s="107">
        <v>1</v>
      </c>
      <c r="J33" s="107">
        <v>3</v>
      </c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07">
        <v>4</v>
      </c>
      <c r="AJ33" s="182"/>
      <c r="AK33" s="182"/>
      <c r="AL33" s="107">
        <v>1</v>
      </c>
      <c r="AM33" s="182"/>
      <c r="AN33" s="107">
        <v>1</v>
      </c>
      <c r="AO33" s="182"/>
      <c r="AP33" s="182"/>
      <c r="AQ33" s="182"/>
      <c r="AR33" s="107">
        <v>2</v>
      </c>
      <c r="AS33" s="107">
        <v>4</v>
      </c>
      <c r="AT33" s="182">
        <v>7</v>
      </c>
      <c r="AU33" s="108">
        <v>45981</v>
      </c>
      <c r="AV33" s="263" t="s">
        <v>627</v>
      </c>
      <c r="AW33" s="264"/>
      <c r="AX33" s="264"/>
      <c r="AY33" s="264"/>
      <c r="AZ33" s="264"/>
      <c r="BA33" s="264"/>
      <c r="BB33" s="264"/>
      <c r="BC33" s="264"/>
      <c r="BD33" s="265"/>
      <c r="BE33" s="182" t="s">
        <v>894</v>
      </c>
      <c r="BF33" s="182" t="s">
        <v>891</v>
      </c>
      <c r="BG33" s="182" t="s">
        <v>895</v>
      </c>
    </row>
    <row r="34" spans="1:60">
      <c r="A34" s="330"/>
      <c r="B34" s="344" t="s">
        <v>162</v>
      </c>
      <c r="C34" s="173"/>
      <c r="D34" s="173"/>
      <c r="E34" s="173"/>
      <c r="F34" s="173"/>
      <c r="G34" s="107">
        <v>6</v>
      </c>
      <c r="H34" s="173"/>
      <c r="I34" s="173"/>
      <c r="J34" s="107">
        <v>4</v>
      </c>
      <c r="K34" s="107">
        <v>2</v>
      </c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07">
        <v>6</v>
      </c>
      <c r="AJ34" s="173"/>
      <c r="AK34" s="173"/>
      <c r="AL34" s="173"/>
      <c r="AM34" s="173"/>
      <c r="AN34" s="173"/>
      <c r="AO34" s="173"/>
      <c r="AP34" s="173"/>
      <c r="AQ34" s="173"/>
      <c r="AR34" s="107">
        <v>6</v>
      </c>
      <c r="AS34" s="107">
        <v>6</v>
      </c>
      <c r="AT34" s="173">
        <v>8</v>
      </c>
      <c r="AU34" s="108">
        <v>45966</v>
      </c>
      <c r="AV34" s="263" t="s">
        <v>627</v>
      </c>
      <c r="AW34" s="264"/>
      <c r="AX34" s="264"/>
      <c r="AY34" s="264"/>
      <c r="AZ34" s="264"/>
      <c r="BA34" s="264"/>
      <c r="BB34" s="264"/>
      <c r="BC34" s="264"/>
      <c r="BD34" s="265"/>
      <c r="BE34" s="173" t="s">
        <v>787</v>
      </c>
      <c r="BF34" s="173" t="s">
        <v>788</v>
      </c>
      <c r="BG34" s="173" t="s">
        <v>789</v>
      </c>
    </row>
    <row r="35" spans="1:60">
      <c r="A35" s="330"/>
      <c r="B35" s="345"/>
      <c r="C35" s="174"/>
      <c r="D35" s="174"/>
      <c r="E35" s="174"/>
      <c r="F35" s="174"/>
      <c r="G35" s="5">
        <v>9</v>
      </c>
      <c r="H35" s="174"/>
      <c r="I35" s="5">
        <v>2</v>
      </c>
      <c r="J35" s="5">
        <v>6</v>
      </c>
      <c r="K35" s="5">
        <v>1</v>
      </c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5">
        <v>9</v>
      </c>
      <c r="AJ35" s="174"/>
      <c r="AK35" s="174"/>
      <c r="AL35" s="174"/>
      <c r="AM35" s="174"/>
      <c r="AN35" s="174"/>
      <c r="AO35" s="174"/>
      <c r="AP35" s="174"/>
      <c r="AQ35" s="174"/>
      <c r="AR35" s="5">
        <v>9</v>
      </c>
      <c r="AS35" s="5">
        <v>9</v>
      </c>
      <c r="AT35" s="174">
        <v>10</v>
      </c>
      <c r="AU35" s="9">
        <v>45967</v>
      </c>
      <c r="AV35" s="263" t="s">
        <v>627</v>
      </c>
      <c r="AW35" s="264"/>
      <c r="AX35" s="264"/>
      <c r="AY35" s="264"/>
      <c r="AZ35" s="264"/>
      <c r="BA35" s="264"/>
      <c r="BB35" s="264"/>
      <c r="BC35" s="264"/>
      <c r="BD35" s="265"/>
      <c r="BE35" s="174" t="s">
        <v>790</v>
      </c>
      <c r="BF35" s="174" t="s">
        <v>788</v>
      </c>
      <c r="BG35" s="174" t="s">
        <v>791</v>
      </c>
    </row>
    <row r="36" spans="1:60">
      <c r="A36" s="330"/>
      <c r="B36" s="345"/>
      <c r="C36" s="182"/>
      <c r="D36" s="182"/>
      <c r="E36" s="182"/>
      <c r="F36" s="182"/>
      <c r="G36" s="107">
        <v>7</v>
      </c>
      <c r="H36" s="182"/>
      <c r="I36" s="182"/>
      <c r="J36" s="107">
        <v>7</v>
      </c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07">
        <v>7</v>
      </c>
      <c r="AJ36" s="182"/>
      <c r="AK36" s="182"/>
      <c r="AL36" s="182"/>
      <c r="AM36" s="182"/>
      <c r="AN36" s="182"/>
      <c r="AO36" s="182"/>
      <c r="AP36" s="182"/>
      <c r="AQ36" s="182"/>
      <c r="AR36" s="107">
        <v>7</v>
      </c>
      <c r="AS36" s="107">
        <v>7</v>
      </c>
      <c r="AT36" s="182">
        <v>9</v>
      </c>
      <c r="AU36" s="108">
        <v>45968</v>
      </c>
      <c r="AV36" s="263" t="s">
        <v>627</v>
      </c>
      <c r="AW36" s="264"/>
      <c r="AX36" s="264"/>
      <c r="AY36" s="264"/>
      <c r="AZ36" s="264"/>
      <c r="BA36" s="264"/>
      <c r="BB36" s="264"/>
      <c r="BC36" s="264"/>
      <c r="BD36" s="265"/>
      <c r="BE36" s="182" t="s">
        <v>834</v>
      </c>
      <c r="BF36" s="182" t="s">
        <v>835</v>
      </c>
      <c r="BG36" s="182" t="s">
        <v>836</v>
      </c>
    </row>
    <row r="37" spans="1:60">
      <c r="A37" s="330"/>
      <c r="B37" s="345"/>
      <c r="C37" s="173"/>
      <c r="D37" s="173"/>
      <c r="E37" s="173"/>
      <c r="F37" s="173"/>
      <c r="G37" s="107">
        <v>5</v>
      </c>
      <c r="H37" s="173"/>
      <c r="I37" s="107">
        <v>1</v>
      </c>
      <c r="J37" s="107">
        <v>4</v>
      </c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07">
        <v>5</v>
      </c>
      <c r="AJ37" s="173"/>
      <c r="AK37" s="173"/>
      <c r="AL37" s="107">
        <v>1</v>
      </c>
      <c r="AM37" s="173"/>
      <c r="AN37" s="107">
        <v>1</v>
      </c>
      <c r="AO37" s="173"/>
      <c r="AP37" s="173"/>
      <c r="AQ37" s="173"/>
      <c r="AR37" s="107">
        <v>3</v>
      </c>
      <c r="AS37" s="107">
        <v>5</v>
      </c>
      <c r="AT37" s="182">
        <v>10</v>
      </c>
      <c r="AU37" s="108">
        <v>45980</v>
      </c>
      <c r="AV37" s="263" t="s">
        <v>627</v>
      </c>
      <c r="AW37" s="264"/>
      <c r="AX37" s="264"/>
      <c r="AY37" s="264"/>
      <c r="AZ37" s="264"/>
      <c r="BA37" s="264"/>
      <c r="BB37" s="264"/>
      <c r="BC37" s="264"/>
      <c r="BD37" s="265"/>
      <c r="BE37" s="182" t="s">
        <v>890</v>
      </c>
      <c r="BF37" s="182" t="s">
        <v>891</v>
      </c>
      <c r="BG37" s="182" t="s">
        <v>895</v>
      </c>
      <c r="BH37" s="177"/>
    </row>
    <row r="38" spans="1:60">
      <c r="A38" s="330"/>
      <c r="B38" s="345"/>
      <c r="C38" s="173"/>
      <c r="D38" s="173"/>
      <c r="E38" s="173"/>
      <c r="F38" s="173"/>
      <c r="G38" s="107">
        <v>5</v>
      </c>
      <c r="H38" s="173"/>
      <c r="I38" s="107">
        <v>1</v>
      </c>
      <c r="J38" s="107">
        <v>4</v>
      </c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07">
        <v>5</v>
      </c>
      <c r="AJ38" s="173"/>
      <c r="AK38" s="173"/>
      <c r="AL38" s="107">
        <v>1</v>
      </c>
      <c r="AM38" s="173"/>
      <c r="AN38" s="107">
        <v>1</v>
      </c>
      <c r="AO38" s="173"/>
      <c r="AP38" s="173"/>
      <c r="AQ38" s="173"/>
      <c r="AR38" s="107">
        <v>3</v>
      </c>
      <c r="AS38" s="107">
        <v>5</v>
      </c>
      <c r="AT38" s="182">
        <v>10</v>
      </c>
      <c r="AU38" s="108">
        <v>45980</v>
      </c>
      <c r="AV38" s="263" t="s">
        <v>627</v>
      </c>
      <c r="AW38" s="264"/>
      <c r="AX38" s="264"/>
      <c r="AY38" s="264"/>
      <c r="AZ38" s="264"/>
      <c r="BA38" s="264"/>
      <c r="BB38" s="264"/>
      <c r="BC38" s="264"/>
      <c r="BD38" s="265"/>
      <c r="BE38" s="182" t="s">
        <v>505</v>
      </c>
      <c r="BF38" s="182" t="s">
        <v>891</v>
      </c>
      <c r="BG38" s="182" t="s">
        <v>895</v>
      </c>
      <c r="BH38" s="177"/>
    </row>
    <row r="39" spans="1:60">
      <c r="A39" s="330"/>
      <c r="B39" s="345"/>
      <c r="C39" s="173"/>
      <c r="D39" s="173"/>
      <c r="E39" s="173"/>
      <c r="F39" s="173"/>
      <c r="G39" s="107">
        <v>4</v>
      </c>
      <c r="H39" s="173"/>
      <c r="I39" s="107">
        <v>1</v>
      </c>
      <c r="J39" s="107">
        <v>3</v>
      </c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07">
        <v>4</v>
      </c>
      <c r="AJ39" s="173"/>
      <c r="AK39" s="173"/>
      <c r="AL39" s="173"/>
      <c r="AM39" s="173"/>
      <c r="AN39" s="173"/>
      <c r="AO39" s="173"/>
      <c r="AP39" s="173"/>
      <c r="AQ39" s="173"/>
      <c r="AR39" s="107">
        <v>4</v>
      </c>
      <c r="AS39" s="107">
        <v>4</v>
      </c>
      <c r="AT39" s="173">
        <v>8</v>
      </c>
      <c r="AU39" s="108">
        <v>45982</v>
      </c>
      <c r="AV39" s="263" t="s">
        <v>627</v>
      </c>
      <c r="AW39" s="264"/>
      <c r="AX39" s="264"/>
      <c r="AY39" s="264"/>
      <c r="AZ39" s="264"/>
      <c r="BA39" s="264"/>
      <c r="BB39" s="264"/>
      <c r="BC39" s="264"/>
      <c r="BD39" s="265"/>
      <c r="BE39" s="182" t="s">
        <v>896</v>
      </c>
      <c r="BF39" s="182" t="s">
        <v>891</v>
      </c>
      <c r="BG39" s="182" t="s">
        <v>895</v>
      </c>
      <c r="BH39" s="177"/>
    </row>
    <row r="40" spans="1:60">
      <c r="A40" s="330"/>
      <c r="B40" s="346"/>
      <c r="C40" s="173"/>
      <c r="D40" s="173"/>
      <c r="E40" s="173"/>
      <c r="F40" s="173"/>
      <c r="G40" s="107">
        <v>4</v>
      </c>
      <c r="H40" s="173"/>
      <c r="I40" s="107">
        <v>1</v>
      </c>
      <c r="J40" s="107">
        <v>3</v>
      </c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07">
        <v>4</v>
      </c>
      <c r="AJ40" s="173"/>
      <c r="AK40" s="173"/>
      <c r="AL40" s="173"/>
      <c r="AM40" s="173"/>
      <c r="AN40" s="173"/>
      <c r="AO40" s="173"/>
      <c r="AP40" s="173"/>
      <c r="AQ40" s="173"/>
      <c r="AR40" s="107">
        <v>4</v>
      </c>
      <c r="AS40" s="107">
        <v>4</v>
      </c>
      <c r="AT40" s="173">
        <v>8</v>
      </c>
      <c r="AU40" s="108">
        <v>45982</v>
      </c>
      <c r="AV40" s="263" t="s">
        <v>627</v>
      </c>
      <c r="AW40" s="264"/>
      <c r="AX40" s="264"/>
      <c r="AY40" s="264"/>
      <c r="AZ40" s="264"/>
      <c r="BA40" s="264"/>
      <c r="BB40" s="264"/>
      <c r="BC40" s="264"/>
      <c r="BD40" s="265"/>
      <c r="BE40" s="182" t="s">
        <v>897</v>
      </c>
      <c r="BF40" s="182" t="s">
        <v>891</v>
      </c>
      <c r="BG40" s="182" t="s">
        <v>895</v>
      </c>
      <c r="BH40" s="177"/>
    </row>
    <row r="41" spans="1:60">
      <c r="A41" s="330"/>
      <c r="B41" s="344" t="s">
        <v>31</v>
      </c>
      <c r="C41" s="173"/>
      <c r="D41" s="173"/>
      <c r="E41" s="173"/>
      <c r="F41" s="173"/>
      <c r="G41" s="107">
        <v>8</v>
      </c>
      <c r="H41" s="173"/>
      <c r="I41" s="107">
        <v>1</v>
      </c>
      <c r="J41" s="107">
        <v>4</v>
      </c>
      <c r="K41" s="107">
        <v>3</v>
      </c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07">
        <v>8</v>
      </c>
      <c r="AJ41" s="173"/>
      <c r="AK41" s="173"/>
      <c r="AL41" s="173"/>
      <c r="AM41" s="173"/>
      <c r="AN41" s="173"/>
      <c r="AO41" s="173"/>
      <c r="AP41" s="173"/>
      <c r="AQ41" s="173"/>
      <c r="AR41" s="107">
        <v>8</v>
      </c>
      <c r="AS41" s="107">
        <v>8</v>
      </c>
      <c r="AT41" s="173">
        <v>26</v>
      </c>
      <c r="AU41" s="108">
        <v>45971</v>
      </c>
      <c r="AV41" s="263" t="s">
        <v>627</v>
      </c>
      <c r="AW41" s="264"/>
      <c r="AX41" s="264"/>
      <c r="AY41" s="264"/>
      <c r="AZ41" s="264"/>
      <c r="BA41" s="264"/>
      <c r="BB41" s="264"/>
      <c r="BC41" s="264"/>
      <c r="BD41" s="265"/>
      <c r="BE41" s="173" t="s">
        <v>792</v>
      </c>
      <c r="BF41" s="173" t="s">
        <v>793</v>
      </c>
      <c r="BG41" s="173" t="s">
        <v>176</v>
      </c>
    </row>
    <row r="42" spans="1:60">
      <c r="A42" s="330"/>
      <c r="B42" s="345"/>
      <c r="C42" s="173"/>
      <c r="D42" s="173"/>
      <c r="E42" s="173"/>
      <c r="F42" s="173"/>
      <c r="G42" s="107">
        <v>3</v>
      </c>
      <c r="H42" s="173"/>
      <c r="I42" s="107">
        <v>1</v>
      </c>
      <c r="J42" s="107">
        <v>2</v>
      </c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07">
        <v>3</v>
      </c>
      <c r="AJ42" s="173"/>
      <c r="AK42" s="173"/>
      <c r="AL42" s="173"/>
      <c r="AM42" s="173"/>
      <c r="AN42" s="173"/>
      <c r="AO42" s="173"/>
      <c r="AP42" s="173"/>
      <c r="AQ42" s="173"/>
      <c r="AR42" s="107">
        <v>3</v>
      </c>
      <c r="AS42" s="107">
        <v>3</v>
      </c>
      <c r="AT42" s="173">
        <v>8</v>
      </c>
      <c r="AU42" s="108">
        <v>45980</v>
      </c>
      <c r="AV42" s="263" t="s">
        <v>627</v>
      </c>
      <c r="AW42" s="264"/>
      <c r="AX42" s="264"/>
      <c r="AY42" s="264"/>
      <c r="AZ42" s="264"/>
      <c r="BA42" s="264"/>
      <c r="BB42" s="264"/>
      <c r="BC42" s="264"/>
      <c r="BD42" s="265"/>
      <c r="BE42" s="173" t="s">
        <v>838</v>
      </c>
      <c r="BF42" s="173" t="s">
        <v>839</v>
      </c>
      <c r="BG42" s="173" t="s">
        <v>840</v>
      </c>
    </row>
    <row r="43" spans="1:60">
      <c r="A43" s="330"/>
      <c r="B43" s="346"/>
      <c r="C43" s="178"/>
      <c r="D43" s="178"/>
      <c r="E43" s="178"/>
      <c r="F43" s="178"/>
      <c r="G43" s="107">
        <v>2</v>
      </c>
      <c r="H43" s="178"/>
      <c r="I43" s="107">
        <v>1</v>
      </c>
      <c r="J43" s="107">
        <v>1</v>
      </c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07">
        <v>2</v>
      </c>
      <c r="AJ43" s="178"/>
      <c r="AK43" s="178"/>
      <c r="AL43" s="178"/>
      <c r="AM43" s="178"/>
      <c r="AN43" s="178"/>
      <c r="AO43" s="178"/>
      <c r="AP43" s="178"/>
      <c r="AQ43" s="178"/>
      <c r="AR43" s="107">
        <v>2</v>
      </c>
      <c r="AS43" s="107">
        <v>2</v>
      </c>
      <c r="AT43" s="178">
        <v>8</v>
      </c>
      <c r="AU43" s="108">
        <v>45987</v>
      </c>
      <c r="AV43" s="263" t="s">
        <v>627</v>
      </c>
      <c r="AW43" s="264"/>
      <c r="AX43" s="264"/>
      <c r="AY43" s="264"/>
      <c r="AZ43" s="264"/>
      <c r="BA43" s="264"/>
      <c r="BB43" s="264"/>
      <c r="BC43" s="264"/>
      <c r="BD43" s="265"/>
      <c r="BE43" s="178" t="s">
        <v>856</v>
      </c>
      <c r="BF43" s="178" t="s">
        <v>857</v>
      </c>
      <c r="BG43" s="178" t="s">
        <v>858</v>
      </c>
    </row>
    <row r="44" spans="1:60">
      <c r="A44" s="330"/>
      <c r="B44" s="347" t="s">
        <v>29</v>
      </c>
      <c r="C44" s="8"/>
      <c r="D44" s="8"/>
      <c r="E44" s="8"/>
      <c r="F44" s="8"/>
      <c r="G44" s="107">
        <v>4</v>
      </c>
      <c r="H44" s="8"/>
      <c r="I44" s="8"/>
      <c r="J44" s="107">
        <v>2</v>
      </c>
      <c r="K44" s="107">
        <v>2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107">
        <v>4</v>
      </c>
      <c r="AJ44" s="8"/>
      <c r="AK44" s="8"/>
      <c r="AL44" s="8"/>
      <c r="AM44" s="8"/>
      <c r="AN44" s="8"/>
      <c r="AO44" s="8"/>
      <c r="AP44" s="8"/>
      <c r="AQ44" s="8"/>
      <c r="AR44" s="107">
        <v>4</v>
      </c>
      <c r="AS44" s="107">
        <v>4</v>
      </c>
      <c r="AT44" s="178">
        <v>12</v>
      </c>
      <c r="AU44" s="108">
        <v>45967</v>
      </c>
      <c r="AV44" s="263" t="s">
        <v>859</v>
      </c>
      <c r="AW44" s="264"/>
      <c r="AX44" s="264"/>
      <c r="AY44" s="264"/>
      <c r="AZ44" s="264"/>
      <c r="BA44" s="264"/>
      <c r="BB44" s="264"/>
      <c r="BC44" s="264"/>
      <c r="BD44" s="265"/>
      <c r="BE44" s="178" t="s">
        <v>860</v>
      </c>
      <c r="BF44" s="178" t="s">
        <v>861</v>
      </c>
      <c r="BG44" s="178" t="s">
        <v>158</v>
      </c>
    </row>
    <row r="45" spans="1:60">
      <c r="A45" s="330"/>
      <c r="B45" s="348"/>
      <c r="C45" s="182"/>
      <c r="D45" s="182"/>
      <c r="E45" s="182"/>
      <c r="F45" s="182"/>
      <c r="G45" s="107">
        <v>11</v>
      </c>
      <c r="H45" s="182"/>
      <c r="I45" s="182"/>
      <c r="J45" s="107">
        <v>11</v>
      </c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07">
        <v>11</v>
      </c>
      <c r="AJ45" s="182"/>
      <c r="AK45" s="182"/>
      <c r="AL45" s="182"/>
      <c r="AM45" s="182"/>
      <c r="AN45" s="182"/>
      <c r="AO45" s="182"/>
      <c r="AP45" s="182"/>
      <c r="AQ45" s="182"/>
      <c r="AR45" s="107">
        <v>11</v>
      </c>
      <c r="AS45" s="107">
        <v>11</v>
      </c>
      <c r="AT45" s="182">
        <v>18</v>
      </c>
      <c r="AU45" s="108">
        <v>45972</v>
      </c>
      <c r="AV45" s="262" t="s">
        <v>627</v>
      </c>
      <c r="AW45" s="262"/>
      <c r="AX45" s="262"/>
      <c r="AY45" s="262"/>
      <c r="AZ45" s="262"/>
      <c r="BA45" s="262"/>
      <c r="BB45" s="262"/>
      <c r="BC45" s="262"/>
      <c r="BD45" s="262"/>
      <c r="BE45" s="182" t="s">
        <v>866</v>
      </c>
      <c r="BF45" s="182" t="s">
        <v>862</v>
      </c>
      <c r="BG45" s="182" t="s">
        <v>863</v>
      </c>
    </row>
    <row r="46" spans="1:60">
      <c r="A46" s="330"/>
      <c r="B46" s="348"/>
      <c r="C46" s="107">
        <v>1</v>
      </c>
      <c r="D46" s="182"/>
      <c r="E46" s="182"/>
      <c r="F46" s="182"/>
      <c r="G46" s="107">
        <v>10</v>
      </c>
      <c r="H46" s="182"/>
      <c r="I46" s="107">
        <v>3</v>
      </c>
      <c r="J46" s="107">
        <v>5</v>
      </c>
      <c r="K46" s="107">
        <v>3</v>
      </c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07">
        <v>11</v>
      </c>
      <c r="AJ46" s="182"/>
      <c r="AK46" s="182"/>
      <c r="AL46" s="182"/>
      <c r="AM46" s="182"/>
      <c r="AN46" s="182"/>
      <c r="AO46" s="182"/>
      <c r="AP46" s="182"/>
      <c r="AQ46" s="182"/>
      <c r="AR46" s="107">
        <v>11</v>
      </c>
      <c r="AS46" s="107">
        <v>11</v>
      </c>
      <c r="AT46" s="182">
        <v>20</v>
      </c>
      <c r="AU46" s="108">
        <v>45972</v>
      </c>
      <c r="AV46" s="262" t="s">
        <v>627</v>
      </c>
      <c r="AW46" s="262"/>
      <c r="AX46" s="262"/>
      <c r="AY46" s="262"/>
      <c r="AZ46" s="262"/>
      <c r="BA46" s="262"/>
      <c r="BB46" s="262"/>
      <c r="BC46" s="262"/>
      <c r="BD46" s="262"/>
      <c r="BE46" s="182" t="s">
        <v>864</v>
      </c>
      <c r="BF46" s="182" t="s">
        <v>862</v>
      </c>
      <c r="BG46" s="182" t="s">
        <v>865</v>
      </c>
    </row>
    <row r="47" spans="1:60">
      <c r="A47" s="330"/>
      <c r="B47" s="348"/>
      <c r="C47" s="107">
        <v>1</v>
      </c>
      <c r="D47" s="182"/>
      <c r="E47" s="182"/>
      <c r="F47" s="182"/>
      <c r="G47" s="107">
        <v>13</v>
      </c>
      <c r="H47" s="182"/>
      <c r="I47" s="107">
        <v>4</v>
      </c>
      <c r="J47" s="107">
        <v>6</v>
      </c>
      <c r="K47" s="107">
        <v>4</v>
      </c>
      <c r="L47" s="182"/>
      <c r="M47" s="182"/>
      <c r="N47" s="182"/>
      <c r="O47" s="182"/>
      <c r="P47" s="182"/>
      <c r="Q47" s="182"/>
      <c r="R47" s="182"/>
      <c r="S47" s="182"/>
      <c r="T47" s="182"/>
      <c r="U47" s="182">
        <v>1</v>
      </c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07">
        <v>13</v>
      </c>
      <c r="AJ47" s="182"/>
      <c r="AK47" s="182"/>
      <c r="AL47" s="182"/>
      <c r="AM47" s="182"/>
      <c r="AN47" s="182"/>
      <c r="AO47" s="182"/>
      <c r="AP47" s="182"/>
      <c r="AQ47" s="182"/>
      <c r="AR47" s="107">
        <v>14</v>
      </c>
      <c r="AS47" s="107">
        <v>14</v>
      </c>
      <c r="AT47" s="182">
        <v>23</v>
      </c>
      <c r="AU47" s="108">
        <v>45973</v>
      </c>
      <c r="AV47" s="262" t="s">
        <v>627</v>
      </c>
      <c r="AW47" s="262"/>
      <c r="AX47" s="262"/>
      <c r="AY47" s="262"/>
      <c r="AZ47" s="262"/>
      <c r="BA47" s="262"/>
      <c r="BB47" s="262"/>
      <c r="BC47" s="262"/>
      <c r="BD47" s="262"/>
      <c r="BE47" s="182" t="s">
        <v>866</v>
      </c>
      <c r="BF47" s="182" t="s">
        <v>862</v>
      </c>
      <c r="BG47" s="182" t="s">
        <v>867</v>
      </c>
    </row>
    <row r="48" spans="1:60">
      <c r="A48" s="330"/>
      <c r="B48" s="348"/>
      <c r="C48" s="182"/>
      <c r="D48" s="182"/>
      <c r="E48" s="182"/>
      <c r="F48" s="182"/>
      <c r="G48" s="107">
        <v>14</v>
      </c>
      <c r="H48" s="182"/>
      <c r="I48" s="107">
        <v>4</v>
      </c>
      <c r="J48" s="107">
        <v>6</v>
      </c>
      <c r="K48" s="107">
        <v>4</v>
      </c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07">
        <v>14</v>
      </c>
      <c r="AJ48" s="182"/>
      <c r="AK48" s="182"/>
      <c r="AL48" s="182"/>
      <c r="AM48" s="182"/>
      <c r="AN48" s="182"/>
      <c r="AO48" s="182"/>
      <c r="AP48" s="182"/>
      <c r="AQ48" s="182"/>
      <c r="AR48" s="107">
        <v>14</v>
      </c>
      <c r="AS48" s="107">
        <v>14</v>
      </c>
      <c r="AT48" s="182">
        <v>26</v>
      </c>
      <c r="AU48" s="108">
        <v>45973</v>
      </c>
      <c r="AV48" s="263" t="s">
        <v>627</v>
      </c>
      <c r="AW48" s="264"/>
      <c r="AX48" s="264"/>
      <c r="AY48" s="264"/>
      <c r="AZ48" s="264"/>
      <c r="BA48" s="264"/>
      <c r="BB48" s="264"/>
      <c r="BC48" s="264"/>
      <c r="BD48" s="265"/>
      <c r="BE48" s="182" t="s">
        <v>866</v>
      </c>
      <c r="BF48" s="182" t="s">
        <v>862</v>
      </c>
      <c r="BG48" s="182" t="s">
        <v>868</v>
      </c>
    </row>
    <row r="49" spans="1:59">
      <c r="A49" s="330"/>
      <c r="B49" s="348"/>
      <c r="C49" s="182"/>
      <c r="D49" s="182"/>
      <c r="E49" s="182"/>
      <c r="F49" s="182"/>
      <c r="G49" s="107">
        <v>11</v>
      </c>
      <c r="H49" s="182"/>
      <c r="I49" s="107">
        <v>7</v>
      </c>
      <c r="J49" s="107">
        <v>2</v>
      </c>
      <c r="K49" s="107">
        <v>2</v>
      </c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07">
        <v>11</v>
      </c>
      <c r="AJ49" s="182"/>
      <c r="AK49" s="182"/>
      <c r="AL49" s="182"/>
      <c r="AM49" s="182"/>
      <c r="AN49" s="182"/>
      <c r="AO49" s="182"/>
      <c r="AP49" s="182"/>
      <c r="AQ49" s="182"/>
      <c r="AR49" s="107">
        <v>11</v>
      </c>
      <c r="AS49" s="107">
        <v>11</v>
      </c>
      <c r="AT49" s="182">
        <v>14</v>
      </c>
      <c r="AU49" s="108">
        <v>45973</v>
      </c>
      <c r="AV49" s="263" t="s">
        <v>869</v>
      </c>
      <c r="AW49" s="264"/>
      <c r="AX49" s="264"/>
      <c r="AY49" s="264"/>
      <c r="AZ49" s="264"/>
      <c r="BA49" s="264"/>
      <c r="BB49" s="264"/>
      <c r="BC49" s="264"/>
      <c r="BD49" s="265"/>
      <c r="BE49" s="182" t="s">
        <v>870</v>
      </c>
      <c r="BF49" s="182" t="s">
        <v>871</v>
      </c>
      <c r="BG49" s="182" t="s">
        <v>872</v>
      </c>
    </row>
    <row r="50" spans="1:59">
      <c r="A50" s="330"/>
      <c r="B50" s="348"/>
      <c r="C50" s="182"/>
      <c r="D50" s="182"/>
      <c r="E50" s="182"/>
      <c r="F50" s="182"/>
      <c r="G50" s="107">
        <v>10</v>
      </c>
      <c r="H50" s="182"/>
      <c r="I50" s="107">
        <v>4</v>
      </c>
      <c r="J50" s="107">
        <v>4</v>
      </c>
      <c r="K50" s="107">
        <v>2</v>
      </c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07">
        <v>10</v>
      </c>
      <c r="AJ50" s="182"/>
      <c r="AK50" s="182"/>
      <c r="AL50" s="182"/>
      <c r="AM50" s="182"/>
      <c r="AN50" s="182"/>
      <c r="AO50" s="182"/>
      <c r="AP50" s="182"/>
      <c r="AQ50" s="182"/>
      <c r="AR50" s="107">
        <v>10</v>
      </c>
      <c r="AS50" s="107">
        <v>10</v>
      </c>
      <c r="AT50" s="182">
        <v>20</v>
      </c>
      <c r="AU50" s="108">
        <v>45974</v>
      </c>
      <c r="AV50" s="263" t="s">
        <v>627</v>
      </c>
      <c r="AW50" s="264"/>
      <c r="AX50" s="264"/>
      <c r="AY50" s="264"/>
      <c r="AZ50" s="264"/>
      <c r="BA50" s="264"/>
      <c r="BB50" s="264"/>
      <c r="BC50" s="264"/>
      <c r="BD50" s="265"/>
      <c r="BE50" s="182" t="s">
        <v>866</v>
      </c>
      <c r="BF50" s="182" t="s">
        <v>862</v>
      </c>
      <c r="BG50" s="182" t="s">
        <v>873</v>
      </c>
    </row>
    <row r="51" spans="1:59">
      <c r="A51" s="330"/>
      <c r="B51" s="348"/>
      <c r="C51" s="182"/>
      <c r="D51" s="182"/>
      <c r="E51" s="182"/>
      <c r="F51" s="182"/>
      <c r="G51" s="107">
        <v>11</v>
      </c>
      <c r="H51" s="182"/>
      <c r="I51" s="182"/>
      <c r="J51" s="107">
        <v>11</v>
      </c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07">
        <v>11</v>
      </c>
      <c r="AJ51" s="182"/>
      <c r="AK51" s="182"/>
      <c r="AL51" s="182"/>
      <c r="AM51" s="182"/>
      <c r="AN51" s="182"/>
      <c r="AO51" s="182"/>
      <c r="AP51" s="182"/>
      <c r="AQ51" s="182"/>
      <c r="AR51" s="107">
        <v>11</v>
      </c>
      <c r="AS51" s="107">
        <v>11</v>
      </c>
      <c r="AT51" s="182">
        <v>20</v>
      </c>
      <c r="AU51" s="108">
        <v>45974</v>
      </c>
      <c r="AV51" s="263" t="s">
        <v>627</v>
      </c>
      <c r="AW51" s="264"/>
      <c r="AX51" s="264"/>
      <c r="AY51" s="264"/>
      <c r="AZ51" s="264"/>
      <c r="BA51" s="264"/>
      <c r="BB51" s="264"/>
      <c r="BC51" s="264"/>
      <c r="BD51" s="265"/>
      <c r="BE51" s="182" t="s">
        <v>866</v>
      </c>
      <c r="BF51" s="182" t="s">
        <v>862</v>
      </c>
      <c r="BG51" s="182" t="s">
        <v>874</v>
      </c>
    </row>
    <row r="52" spans="1:59">
      <c r="A52" s="330"/>
      <c r="B52" s="348"/>
      <c r="C52" s="182"/>
      <c r="D52" s="182"/>
      <c r="E52" s="182"/>
      <c r="F52" s="182"/>
      <c r="G52" s="107">
        <v>5</v>
      </c>
      <c r="H52" s="182"/>
      <c r="I52" s="182"/>
      <c r="J52" s="107">
        <v>2</v>
      </c>
      <c r="K52" s="107">
        <v>3</v>
      </c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07">
        <v>5</v>
      </c>
      <c r="AJ52" s="182"/>
      <c r="AK52" s="182"/>
      <c r="AL52" s="182"/>
      <c r="AM52" s="182"/>
      <c r="AN52" s="182"/>
      <c r="AO52" s="182"/>
      <c r="AP52" s="182"/>
      <c r="AQ52" s="182"/>
      <c r="AR52" s="107">
        <v>5</v>
      </c>
      <c r="AS52" s="107">
        <v>5</v>
      </c>
      <c r="AT52" s="182">
        <v>6</v>
      </c>
      <c r="AU52" s="108">
        <v>45978</v>
      </c>
      <c r="AV52" s="263" t="s">
        <v>627</v>
      </c>
      <c r="AW52" s="264"/>
      <c r="AX52" s="264"/>
      <c r="AY52" s="264"/>
      <c r="AZ52" s="264"/>
      <c r="BA52" s="264"/>
      <c r="BB52" s="264"/>
      <c r="BC52" s="264"/>
      <c r="BD52" s="265"/>
      <c r="BE52" s="182" t="s">
        <v>875</v>
      </c>
      <c r="BF52" s="182" t="s">
        <v>876</v>
      </c>
      <c r="BG52" s="182" t="s">
        <v>877</v>
      </c>
    </row>
    <row r="53" spans="1:59">
      <c r="A53" s="330"/>
      <c r="B53" s="348"/>
      <c r="C53" s="182"/>
      <c r="D53" s="182"/>
      <c r="E53" s="182"/>
      <c r="F53" s="182"/>
      <c r="G53" s="107">
        <v>4</v>
      </c>
      <c r="H53" s="182"/>
      <c r="I53" s="182"/>
      <c r="J53" s="107">
        <v>2</v>
      </c>
      <c r="K53" s="107">
        <v>2</v>
      </c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07">
        <v>4</v>
      </c>
      <c r="AJ53" s="182"/>
      <c r="AK53" s="182"/>
      <c r="AL53" s="182"/>
      <c r="AM53" s="182"/>
      <c r="AN53" s="182"/>
      <c r="AO53" s="182"/>
      <c r="AP53" s="182"/>
      <c r="AQ53" s="182"/>
      <c r="AR53" s="107">
        <v>4</v>
      </c>
      <c r="AS53" s="107">
        <v>4</v>
      </c>
      <c r="AT53" s="182">
        <v>5</v>
      </c>
      <c r="AU53" s="108">
        <v>45978</v>
      </c>
      <c r="AV53" s="263" t="s">
        <v>627</v>
      </c>
      <c r="AW53" s="264"/>
      <c r="AX53" s="264"/>
      <c r="AY53" s="264"/>
      <c r="AZ53" s="264"/>
      <c r="BA53" s="264"/>
      <c r="BB53" s="264"/>
      <c r="BC53" s="264"/>
      <c r="BD53" s="265"/>
      <c r="BE53" s="182" t="s">
        <v>878</v>
      </c>
      <c r="BF53" s="182" t="s">
        <v>876</v>
      </c>
      <c r="BG53" s="182" t="s">
        <v>877</v>
      </c>
    </row>
    <row r="54" spans="1:59">
      <c r="A54" s="330"/>
      <c r="B54" s="348"/>
      <c r="C54" s="182"/>
      <c r="D54" s="182"/>
      <c r="E54" s="182"/>
      <c r="F54" s="182"/>
      <c r="G54" s="107">
        <v>5</v>
      </c>
      <c r="H54" s="182"/>
      <c r="I54" s="182"/>
      <c r="J54" s="107">
        <v>2</v>
      </c>
      <c r="K54" s="107">
        <v>3</v>
      </c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07">
        <v>5</v>
      </c>
      <c r="AJ54" s="182"/>
      <c r="AK54" s="182"/>
      <c r="AL54" s="182"/>
      <c r="AM54" s="182"/>
      <c r="AN54" s="182"/>
      <c r="AO54" s="182"/>
      <c r="AP54" s="182"/>
      <c r="AQ54" s="182"/>
      <c r="AR54" s="107">
        <v>5</v>
      </c>
      <c r="AS54" s="107">
        <v>5</v>
      </c>
      <c r="AT54" s="182">
        <v>6</v>
      </c>
      <c r="AU54" s="108">
        <v>45979</v>
      </c>
      <c r="AV54" s="263" t="s">
        <v>627</v>
      </c>
      <c r="AW54" s="264"/>
      <c r="AX54" s="264"/>
      <c r="AY54" s="264"/>
      <c r="AZ54" s="264"/>
      <c r="BA54" s="264"/>
      <c r="BB54" s="264"/>
      <c r="BC54" s="264"/>
      <c r="BD54" s="265"/>
      <c r="BE54" s="182" t="s">
        <v>879</v>
      </c>
      <c r="BF54" s="182" t="s">
        <v>876</v>
      </c>
      <c r="BG54" s="182" t="s">
        <v>877</v>
      </c>
    </row>
    <row r="55" spans="1:59">
      <c r="A55" s="330"/>
      <c r="B55" s="348"/>
      <c r="C55" s="182"/>
      <c r="D55" s="182"/>
      <c r="E55" s="182"/>
      <c r="F55" s="182"/>
      <c r="G55" s="107">
        <v>5</v>
      </c>
      <c r="H55" s="182"/>
      <c r="I55" s="182"/>
      <c r="J55" s="107">
        <v>2</v>
      </c>
      <c r="K55" s="107">
        <v>3</v>
      </c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07">
        <v>5</v>
      </c>
      <c r="AJ55" s="182"/>
      <c r="AK55" s="182"/>
      <c r="AL55" s="182"/>
      <c r="AM55" s="182"/>
      <c r="AN55" s="182"/>
      <c r="AO55" s="182"/>
      <c r="AP55" s="182"/>
      <c r="AQ55" s="182"/>
      <c r="AR55" s="107">
        <v>5</v>
      </c>
      <c r="AS55" s="107">
        <v>5</v>
      </c>
      <c r="AT55" s="182">
        <v>6</v>
      </c>
      <c r="AU55" s="108">
        <v>45979</v>
      </c>
      <c r="AV55" s="263" t="s">
        <v>627</v>
      </c>
      <c r="AW55" s="264"/>
      <c r="AX55" s="264"/>
      <c r="AY55" s="264"/>
      <c r="AZ55" s="264"/>
      <c r="BA55" s="264"/>
      <c r="BB55" s="264"/>
      <c r="BC55" s="264"/>
      <c r="BD55" s="265"/>
      <c r="BE55" s="182" t="s">
        <v>831</v>
      </c>
      <c r="BF55" s="182" t="s">
        <v>876</v>
      </c>
      <c r="BG55" s="182" t="s">
        <v>877</v>
      </c>
    </row>
    <row r="56" spans="1:59">
      <c r="A56" s="330"/>
      <c r="B56" s="348"/>
      <c r="C56" s="182"/>
      <c r="D56" s="182"/>
      <c r="E56" s="182"/>
      <c r="F56" s="182"/>
      <c r="G56" s="107">
        <v>5</v>
      </c>
      <c r="H56" s="182"/>
      <c r="I56" s="182"/>
      <c r="J56" s="107">
        <v>2</v>
      </c>
      <c r="K56" s="107">
        <v>3</v>
      </c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07">
        <v>5</v>
      </c>
      <c r="AJ56" s="182"/>
      <c r="AK56" s="182"/>
      <c r="AL56" s="182"/>
      <c r="AM56" s="182"/>
      <c r="AN56" s="182"/>
      <c r="AO56" s="182"/>
      <c r="AP56" s="182"/>
      <c r="AQ56" s="182"/>
      <c r="AR56" s="107">
        <v>5</v>
      </c>
      <c r="AS56" s="107">
        <v>5</v>
      </c>
      <c r="AT56" s="182">
        <v>6</v>
      </c>
      <c r="AU56" s="108">
        <v>45980</v>
      </c>
      <c r="AV56" s="263" t="s">
        <v>627</v>
      </c>
      <c r="AW56" s="264"/>
      <c r="AX56" s="264"/>
      <c r="AY56" s="264"/>
      <c r="AZ56" s="264"/>
      <c r="BA56" s="264"/>
      <c r="BB56" s="264"/>
      <c r="BC56" s="264"/>
      <c r="BD56" s="265"/>
      <c r="BE56" s="182" t="s">
        <v>880</v>
      </c>
      <c r="BF56" s="182" t="s">
        <v>876</v>
      </c>
      <c r="BG56" s="182" t="s">
        <v>877</v>
      </c>
    </row>
    <row r="57" spans="1:59">
      <c r="A57" s="330"/>
      <c r="B57" s="348"/>
      <c r="C57" s="182"/>
      <c r="D57" s="182"/>
      <c r="E57" s="182"/>
      <c r="F57" s="182"/>
      <c r="G57" s="107">
        <v>5</v>
      </c>
      <c r="H57" s="182"/>
      <c r="I57" s="107">
        <v>1</v>
      </c>
      <c r="J57" s="107">
        <v>1</v>
      </c>
      <c r="K57" s="107">
        <v>3</v>
      </c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07">
        <v>5</v>
      </c>
      <c r="AJ57" s="182"/>
      <c r="AK57" s="182"/>
      <c r="AL57" s="182"/>
      <c r="AM57" s="182"/>
      <c r="AN57" s="182"/>
      <c r="AO57" s="182"/>
      <c r="AP57" s="182"/>
      <c r="AQ57" s="182"/>
      <c r="AR57" s="107">
        <v>5</v>
      </c>
      <c r="AS57" s="107">
        <v>5</v>
      </c>
      <c r="AT57" s="182">
        <v>6</v>
      </c>
      <c r="AU57" s="108">
        <v>45981</v>
      </c>
      <c r="AV57" s="263" t="s">
        <v>627</v>
      </c>
      <c r="AW57" s="264"/>
      <c r="AX57" s="264"/>
      <c r="AY57" s="264"/>
      <c r="AZ57" s="264"/>
      <c r="BA57" s="264"/>
      <c r="BB57" s="264"/>
      <c r="BC57" s="264"/>
      <c r="BD57" s="265"/>
      <c r="BE57" s="182" t="s">
        <v>881</v>
      </c>
      <c r="BF57" s="182" t="s">
        <v>876</v>
      </c>
      <c r="BG57" s="182" t="s">
        <v>877</v>
      </c>
    </row>
    <row r="58" spans="1:59">
      <c r="A58" s="330"/>
      <c r="B58" s="348"/>
      <c r="C58" s="107">
        <v>1</v>
      </c>
      <c r="D58" s="182"/>
      <c r="E58" s="182"/>
      <c r="F58" s="182"/>
      <c r="G58" s="107">
        <v>9</v>
      </c>
      <c r="H58" s="182"/>
      <c r="I58" s="107">
        <v>4</v>
      </c>
      <c r="J58" s="107">
        <v>6</v>
      </c>
      <c r="K58" s="182"/>
      <c r="L58" s="107">
        <v>1</v>
      </c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07">
        <v>9</v>
      </c>
      <c r="AJ58" s="182"/>
      <c r="AK58" s="182"/>
      <c r="AL58" s="182"/>
      <c r="AM58" s="182"/>
      <c r="AN58" s="182"/>
      <c r="AO58" s="182"/>
      <c r="AP58" s="182"/>
      <c r="AQ58" s="182"/>
      <c r="AR58" s="107">
        <v>10</v>
      </c>
      <c r="AS58" s="107">
        <v>10</v>
      </c>
      <c r="AT58" s="182">
        <v>26</v>
      </c>
      <c r="AU58" s="108">
        <v>45982</v>
      </c>
      <c r="AV58" s="263" t="s">
        <v>627</v>
      </c>
      <c r="AW58" s="264"/>
      <c r="AX58" s="264"/>
      <c r="AY58" s="264"/>
      <c r="AZ58" s="264"/>
      <c r="BA58" s="264"/>
      <c r="BB58" s="264"/>
      <c r="BC58" s="264"/>
      <c r="BD58" s="265"/>
      <c r="BE58" s="182" t="s">
        <v>882</v>
      </c>
      <c r="BF58" s="182" t="s">
        <v>883</v>
      </c>
      <c r="BG58" s="182" t="s">
        <v>884</v>
      </c>
    </row>
    <row r="59" spans="1:59">
      <c r="A59" s="330"/>
      <c r="B59" s="348"/>
      <c r="C59" s="107"/>
      <c r="D59" s="182"/>
      <c r="E59" s="182"/>
      <c r="F59" s="182"/>
      <c r="G59" s="107">
        <v>1</v>
      </c>
      <c r="H59" s="182"/>
      <c r="I59" s="107"/>
      <c r="J59" s="107"/>
      <c r="K59" s="182">
        <v>1</v>
      </c>
      <c r="L59" s="107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07">
        <v>1</v>
      </c>
      <c r="AJ59" s="182"/>
      <c r="AK59" s="182"/>
      <c r="AL59" s="182">
        <v>1</v>
      </c>
      <c r="AM59" s="182"/>
      <c r="AN59" s="182"/>
      <c r="AO59" s="182"/>
      <c r="AP59" s="182"/>
      <c r="AQ59" s="182"/>
      <c r="AR59" s="107"/>
      <c r="AS59" s="107">
        <v>1</v>
      </c>
      <c r="AT59" s="182">
        <v>2</v>
      </c>
      <c r="AU59" s="108">
        <v>45985</v>
      </c>
      <c r="AV59" s="263" t="s">
        <v>859</v>
      </c>
      <c r="AW59" s="264"/>
      <c r="AX59" s="264"/>
      <c r="AY59" s="264"/>
      <c r="AZ59" s="264"/>
      <c r="BA59" s="264"/>
      <c r="BB59" s="264"/>
      <c r="BC59" s="264"/>
      <c r="BD59" s="265"/>
      <c r="BE59" s="182" t="s">
        <v>914</v>
      </c>
      <c r="BF59" s="182" t="s">
        <v>5</v>
      </c>
      <c r="BG59" s="182" t="s">
        <v>858</v>
      </c>
    </row>
    <row r="60" spans="1:59">
      <c r="A60" s="330"/>
      <c r="B60" s="348"/>
      <c r="C60" s="182"/>
      <c r="D60" s="182"/>
      <c r="E60" s="182"/>
      <c r="F60" s="182"/>
      <c r="G60" s="107">
        <v>7</v>
      </c>
      <c r="H60" s="182"/>
      <c r="I60" s="107">
        <v>3</v>
      </c>
      <c r="J60" s="107">
        <v>3</v>
      </c>
      <c r="K60" s="107">
        <v>1</v>
      </c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07">
        <v>7</v>
      </c>
      <c r="AJ60" s="182"/>
      <c r="AK60" s="182"/>
      <c r="AL60" s="182"/>
      <c r="AM60" s="182"/>
      <c r="AN60" s="182"/>
      <c r="AO60" s="182"/>
      <c r="AP60" s="182"/>
      <c r="AQ60" s="182"/>
      <c r="AR60" s="107">
        <v>7</v>
      </c>
      <c r="AS60" s="107">
        <v>7</v>
      </c>
      <c r="AT60" s="182">
        <v>20</v>
      </c>
      <c r="AU60" s="108">
        <v>45986</v>
      </c>
      <c r="AV60" s="263" t="s">
        <v>859</v>
      </c>
      <c r="AW60" s="264"/>
      <c r="AX60" s="264"/>
      <c r="AY60" s="264"/>
      <c r="AZ60" s="264"/>
      <c r="BA60" s="264"/>
      <c r="BB60" s="264"/>
      <c r="BC60" s="264"/>
      <c r="BD60" s="265"/>
      <c r="BE60" s="182" t="s">
        <v>885</v>
      </c>
      <c r="BF60" s="182" t="s">
        <v>886</v>
      </c>
      <c r="BG60" s="182" t="s">
        <v>887</v>
      </c>
    </row>
    <row r="61" spans="1:59">
      <c r="A61" s="330"/>
      <c r="B61" s="348"/>
      <c r="C61" s="182"/>
      <c r="D61" s="182"/>
      <c r="E61" s="182"/>
      <c r="F61" s="182"/>
      <c r="G61" s="107">
        <v>15</v>
      </c>
      <c r="H61" s="182"/>
      <c r="I61" s="107">
        <v>1</v>
      </c>
      <c r="J61" s="107">
        <v>12</v>
      </c>
      <c r="K61" s="107">
        <v>1</v>
      </c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07">
        <v>7</v>
      </c>
      <c r="AJ61" s="182"/>
      <c r="AK61" s="182"/>
      <c r="AL61" s="182"/>
      <c r="AM61" s="182"/>
      <c r="AN61" s="182"/>
      <c r="AO61" s="182"/>
      <c r="AP61" s="182"/>
      <c r="AQ61" s="182"/>
      <c r="AR61" s="107">
        <v>7</v>
      </c>
      <c r="AS61" s="107">
        <v>7</v>
      </c>
      <c r="AT61" s="182">
        <v>20</v>
      </c>
      <c r="AU61" s="108">
        <v>45986</v>
      </c>
      <c r="AV61" s="263" t="s">
        <v>627</v>
      </c>
      <c r="AW61" s="264"/>
      <c r="AX61" s="264"/>
      <c r="AY61" s="264"/>
      <c r="AZ61" s="264"/>
      <c r="BA61" s="264"/>
      <c r="BB61" s="264"/>
      <c r="BC61" s="264"/>
      <c r="BD61" s="265"/>
      <c r="BE61" s="182" t="s">
        <v>911</v>
      </c>
      <c r="BF61" s="182" t="s">
        <v>909</v>
      </c>
      <c r="BG61" s="182" t="s">
        <v>910</v>
      </c>
    </row>
    <row r="62" spans="1:59">
      <c r="A62" s="330"/>
      <c r="B62" s="348"/>
      <c r="C62" s="8"/>
      <c r="D62" s="8"/>
      <c r="E62" s="8"/>
      <c r="F62" s="8"/>
      <c r="G62" s="107">
        <v>15</v>
      </c>
      <c r="H62" s="8"/>
      <c r="I62" s="107">
        <v>1</v>
      </c>
      <c r="J62" s="107">
        <v>12</v>
      </c>
      <c r="K62" s="107">
        <v>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107">
        <v>15</v>
      </c>
      <c r="AJ62" s="8"/>
      <c r="AK62" s="8"/>
      <c r="AL62" s="107">
        <v>1</v>
      </c>
      <c r="AM62" s="8"/>
      <c r="AN62" s="8"/>
      <c r="AO62" s="8"/>
      <c r="AP62" s="8"/>
      <c r="AQ62" s="8"/>
      <c r="AR62" s="107">
        <v>14</v>
      </c>
      <c r="AS62" s="107">
        <v>15</v>
      </c>
      <c r="AT62" s="182">
        <v>40</v>
      </c>
      <c r="AU62" s="108">
        <v>45986</v>
      </c>
      <c r="AV62" s="263" t="s">
        <v>627</v>
      </c>
      <c r="AW62" s="264"/>
      <c r="AX62" s="264"/>
      <c r="AY62" s="264"/>
      <c r="AZ62" s="264"/>
      <c r="BA62" s="264"/>
      <c r="BB62" s="264"/>
      <c r="BC62" s="264"/>
      <c r="BD62" s="265"/>
      <c r="BE62" s="182" t="s">
        <v>911</v>
      </c>
      <c r="BF62" s="182" t="s">
        <v>909</v>
      </c>
      <c r="BG62" s="182" t="s">
        <v>910</v>
      </c>
    </row>
    <row r="63" spans="1:59">
      <c r="A63" s="330"/>
      <c r="B63" s="348"/>
      <c r="C63" s="8"/>
      <c r="D63" s="8"/>
      <c r="E63" s="8"/>
      <c r="F63" s="8"/>
      <c r="G63" s="107">
        <v>15</v>
      </c>
      <c r="H63" s="8"/>
      <c r="I63" s="107">
        <v>2</v>
      </c>
      <c r="J63" s="107">
        <v>11</v>
      </c>
      <c r="K63" s="107">
        <v>2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107">
        <v>15</v>
      </c>
      <c r="AJ63" s="8"/>
      <c r="AK63" s="8"/>
      <c r="AL63" s="107">
        <v>1</v>
      </c>
      <c r="AM63" s="8"/>
      <c r="AN63" s="8"/>
      <c r="AO63" s="8"/>
      <c r="AP63" s="8"/>
      <c r="AQ63" s="8"/>
      <c r="AR63" s="107">
        <v>14</v>
      </c>
      <c r="AS63" s="107">
        <v>15</v>
      </c>
      <c r="AT63" s="182">
        <v>39</v>
      </c>
      <c r="AU63" s="108">
        <v>45987</v>
      </c>
      <c r="AV63" s="263" t="s">
        <v>627</v>
      </c>
      <c r="AW63" s="264"/>
      <c r="AX63" s="264"/>
      <c r="AY63" s="264"/>
      <c r="AZ63" s="264"/>
      <c r="BA63" s="264"/>
      <c r="BB63" s="264"/>
      <c r="BC63" s="264"/>
      <c r="BD63" s="265"/>
      <c r="BE63" s="182" t="s">
        <v>912</v>
      </c>
      <c r="BF63" s="182" t="s">
        <v>909</v>
      </c>
      <c r="BG63" s="182" t="s">
        <v>910</v>
      </c>
    </row>
    <row r="64" spans="1:59">
      <c r="A64" s="330"/>
      <c r="B64" s="348"/>
      <c r="C64" s="8"/>
      <c r="D64" s="8"/>
      <c r="E64" s="8"/>
      <c r="F64" s="8"/>
      <c r="G64" s="107">
        <v>15</v>
      </c>
      <c r="H64" s="8"/>
      <c r="I64" s="107">
        <v>2</v>
      </c>
      <c r="J64" s="107">
        <v>11</v>
      </c>
      <c r="K64" s="107">
        <v>2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107">
        <v>15</v>
      </c>
      <c r="AJ64" s="8"/>
      <c r="AK64" s="8"/>
      <c r="AL64" s="107">
        <v>1</v>
      </c>
      <c r="AM64" s="8"/>
      <c r="AN64" s="8"/>
      <c r="AO64" s="8"/>
      <c r="AP64" s="8"/>
      <c r="AQ64" s="8"/>
      <c r="AR64" s="107">
        <v>14</v>
      </c>
      <c r="AS64" s="107">
        <v>15</v>
      </c>
      <c r="AT64" s="182">
        <v>39</v>
      </c>
      <c r="AU64" s="108">
        <v>45987</v>
      </c>
      <c r="AV64" s="263" t="s">
        <v>627</v>
      </c>
      <c r="AW64" s="264"/>
      <c r="AX64" s="264"/>
      <c r="AY64" s="264"/>
      <c r="AZ64" s="264"/>
      <c r="BA64" s="264"/>
      <c r="BB64" s="264"/>
      <c r="BC64" s="264"/>
      <c r="BD64" s="265"/>
      <c r="BE64" s="182" t="s">
        <v>912</v>
      </c>
      <c r="BF64" s="182" t="s">
        <v>909</v>
      </c>
      <c r="BG64" s="182" t="s">
        <v>910</v>
      </c>
    </row>
    <row r="65" spans="1:59">
      <c r="A65" s="330"/>
      <c r="B65" s="348"/>
      <c r="C65" s="8"/>
      <c r="D65" s="8"/>
      <c r="E65" s="8"/>
      <c r="F65" s="8"/>
      <c r="G65" s="107">
        <v>12</v>
      </c>
      <c r="H65" s="8"/>
      <c r="I65" s="8"/>
      <c r="J65" s="107">
        <v>9</v>
      </c>
      <c r="K65" s="107">
        <v>3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107">
        <v>12</v>
      </c>
      <c r="AJ65" s="8"/>
      <c r="AK65" s="8"/>
      <c r="AL65" s="107">
        <v>2</v>
      </c>
      <c r="AM65" s="8"/>
      <c r="AN65" s="8"/>
      <c r="AO65" s="8"/>
      <c r="AP65" s="8"/>
      <c r="AQ65" s="8"/>
      <c r="AR65" s="107">
        <v>10</v>
      </c>
      <c r="AS65" s="107">
        <v>12</v>
      </c>
      <c r="AT65" s="182">
        <v>37</v>
      </c>
      <c r="AU65" s="108">
        <v>45988</v>
      </c>
      <c r="AV65" s="263" t="s">
        <v>627</v>
      </c>
      <c r="AW65" s="264"/>
      <c r="AX65" s="264"/>
      <c r="AY65" s="264"/>
      <c r="AZ65" s="264"/>
      <c r="BA65" s="264"/>
      <c r="BB65" s="264"/>
      <c r="BC65" s="264"/>
      <c r="BD65" s="265"/>
      <c r="BE65" s="182" t="s">
        <v>913</v>
      </c>
      <c r="BF65" s="182" t="s">
        <v>909</v>
      </c>
      <c r="BG65" s="182" t="s">
        <v>910</v>
      </c>
    </row>
    <row r="66" spans="1:59">
      <c r="A66" s="330"/>
      <c r="B66" s="348"/>
      <c r="C66" s="8"/>
      <c r="D66" s="8"/>
      <c r="E66" s="8"/>
      <c r="F66" s="8"/>
      <c r="G66" s="107">
        <v>12</v>
      </c>
      <c r="H66" s="8"/>
      <c r="I66" s="8"/>
      <c r="J66" s="107">
        <v>9</v>
      </c>
      <c r="K66" s="107">
        <v>3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107">
        <v>12</v>
      </c>
      <c r="AJ66" s="8"/>
      <c r="AK66" s="8"/>
      <c r="AL66" s="107">
        <v>2</v>
      </c>
      <c r="AM66" s="8"/>
      <c r="AN66" s="8"/>
      <c r="AO66" s="8"/>
      <c r="AP66" s="8"/>
      <c r="AQ66" s="8"/>
      <c r="AR66" s="107">
        <v>10</v>
      </c>
      <c r="AS66" s="107">
        <v>12</v>
      </c>
      <c r="AT66" s="182">
        <v>37</v>
      </c>
      <c r="AU66" s="108">
        <v>45988</v>
      </c>
      <c r="AV66" s="263" t="s">
        <v>627</v>
      </c>
      <c r="AW66" s="264"/>
      <c r="AX66" s="264"/>
      <c r="AY66" s="264"/>
      <c r="AZ66" s="264"/>
      <c r="BA66" s="264"/>
      <c r="BB66" s="264"/>
      <c r="BC66" s="264"/>
      <c r="BD66" s="265"/>
      <c r="BE66" s="182" t="s">
        <v>913</v>
      </c>
      <c r="BF66" s="182" t="s">
        <v>909</v>
      </c>
      <c r="BG66" s="182" t="s">
        <v>910</v>
      </c>
    </row>
    <row r="67" spans="1:59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</row>
    <row r="73" spans="1:59" ht="14.4" thickBot="1"/>
    <row r="74" spans="1:59" ht="14.4" thickBot="1">
      <c r="J74" s="52" t="s">
        <v>47</v>
      </c>
      <c r="K74">
        <v>568</v>
      </c>
      <c r="L74">
        <v>568</v>
      </c>
    </row>
    <row r="75" spans="1:59" ht="14.4" thickBot="1">
      <c r="J75" s="54" t="s">
        <v>262</v>
      </c>
      <c r="K75">
        <v>546</v>
      </c>
      <c r="L75">
        <v>546</v>
      </c>
    </row>
    <row r="76" spans="1:59" ht="14.4" thickBot="1">
      <c r="J76" s="54" t="s">
        <v>265</v>
      </c>
      <c r="K76">
        <v>168</v>
      </c>
      <c r="L76">
        <v>168</v>
      </c>
    </row>
    <row r="77" spans="1:59" ht="14.4" thickBot="1">
      <c r="J77" s="54" t="s">
        <v>268</v>
      </c>
      <c r="K77" s="55">
        <v>1</v>
      </c>
      <c r="L77">
        <v>1</v>
      </c>
    </row>
    <row r="78" spans="1:59" ht="14.4" thickBot="1">
      <c r="J78" s="54" t="s">
        <v>271</v>
      </c>
      <c r="K78" s="55">
        <v>0</v>
      </c>
      <c r="L78">
        <v>0</v>
      </c>
    </row>
    <row r="79" spans="1:59" ht="14.4" thickBot="1">
      <c r="J79" s="54" t="s">
        <v>273</v>
      </c>
      <c r="K79" s="55">
        <v>4</v>
      </c>
      <c r="L79">
        <v>4</v>
      </c>
    </row>
    <row r="80" spans="1:59" ht="14.4" thickBot="1">
      <c r="J80" s="54"/>
      <c r="K80" s="55"/>
    </row>
    <row r="81" spans="10:12" ht="14.4" thickBot="1">
      <c r="J81" s="54"/>
      <c r="K81" s="55"/>
    </row>
    <row r="82" spans="10:12" ht="14.4" thickBot="1">
      <c r="J82" s="54"/>
      <c r="K82" s="55"/>
    </row>
    <row r="83" spans="10:12" ht="14.4" thickBot="1">
      <c r="J83" s="54"/>
      <c r="K83" s="55"/>
    </row>
    <row r="84" spans="10:12" ht="14.4" thickBot="1">
      <c r="J84" s="54"/>
      <c r="K84" s="55"/>
    </row>
    <row r="85" spans="10:12" ht="14.4" thickBot="1">
      <c r="J85" s="54" t="s">
        <v>275</v>
      </c>
      <c r="K85" s="55">
        <v>949</v>
      </c>
      <c r="L85">
        <v>949</v>
      </c>
    </row>
    <row r="86" spans="10:12" ht="16.2" thickBot="1">
      <c r="J86" s="56"/>
      <c r="K86" s="57">
        <v>1114</v>
      </c>
    </row>
  </sheetData>
  <mergeCells count="77">
    <mergeCell ref="AV66:BD66"/>
    <mergeCell ref="AV59:BD59"/>
    <mergeCell ref="AV61:BD61"/>
    <mergeCell ref="AV62:BD62"/>
    <mergeCell ref="AV63:BD63"/>
    <mergeCell ref="AV64:BD64"/>
    <mergeCell ref="AV65:BD65"/>
    <mergeCell ref="A5:A66"/>
    <mergeCell ref="B5:B9"/>
    <mergeCell ref="B10:B12"/>
    <mergeCell ref="B13:B17"/>
    <mergeCell ref="B18:B19"/>
    <mergeCell ref="B24:B26"/>
    <mergeCell ref="B27:B33"/>
    <mergeCell ref="B34:B40"/>
    <mergeCell ref="B41:B43"/>
    <mergeCell ref="B44:B66"/>
    <mergeCell ref="B20:B22"/>
    <mergeCell ref="AV55:BD55"/>
    <mergeCell ref="AV56:BD56"/>
    <mergeCell ref="AV58:BD58"/>
    <mergeCell ref="AV57:BD57"/>
    <mergeCell ref="AV60:BD60"/>
    <mergeCell ref="AV50:BD50"/>
    <mergeCell ref="AV51:BD51"/>
    <mergeCell ref="AV52:BD52"/>
    <mergeCell ref="AV53:BD53"/>
    <mergeCell ref="AV54:BD54"/>
    <mergeCell ref="AV48:BD48"/>
    <mergeCell ref="AV49:BD49"/>
    <mergeCell ref="AV36:BD36"/>
    <mergeCell ref="AV30:BD30"/>
    <mergeCell ref="AV31:BD31"/>
    <mergeCell ref="AV32:BD32"/>
    <mergeCell ref="AV33:BD33"/>
    <mergeCell ref="AV38:BD38"/>
    <mergeCell ref="AV39:BD39"/>
    <mergeCell ref="AV40:BD40"/>
    <mergeCell ref="AV45:BD45"/>
    <mergeCell ref="AV46:BD46"/>
    <mergeCell ref="AV47:BD47"/>
    <mergeCell ref="A1:BG1"/>
    <mergeCell ref="L2:AK2"/>
    <mergeCell ref="AL2:AR2"/>
    <mergeCell ref="AV2:BD2"/>
    <mergeCell ref="AV4:BD4"/>
    <mergeCell ref="AV5:BD5"/>
    <mergeCell ref="AV6:BD6"/>
    <mergeCell ref="AV13:BD13"/>
    <mergeCell ref="AV34:BD34"/>
    <mergeCell ref="AV7:BD7"/>
    <mergeCell ref="AV8:BD8"/>
    <mergeCell ref="AV10:BD10"/>
    <mergeCell ref="AV9:BD9"/>
    <mergeCell ref="AV11:BD11"/>
    <mergeCell ref="AV12:BD12"/>
    <mergeCell ref="AV14:BD14"/>
    <mergeCell ref="AV15:BD15"/>
    <mergeCell ref="AV16:BD16"/>
    <mergeCell ref="AV17:BD17"/>
    <mergeCell ref="AV24:BD24"/>
    <mergeCell ref="AV18:BD18"/>
    <mergeCell ref="AV19:BD19"/>
    <mergeCell ref="AV20:BD20"/>
    <mergeCell ref="AV43:BD43"/>
    <mergeCell ref="AV44:BD44"/>
    <mergeCell ref="AV21:BD21"/>
    <mergeCell ref="AV22:BD22"/>
    <mergeCell ref="AV23:BD23"/>
    <mergeCell ref="AV25:BD25"/>
    <mergeCell ref="AV35:BD35"/>
    <mergeCell ref="AV42:BD42"/>
    <mergeCell ref="AV27:BD27"/>
    <mergeCell ref="AV28:BD28"/>
    <mergeCell ref="AV37:BD37"/>
    <mergeCell ref="AV29:BD29"/>
    <mergeCell ref="AV41:BD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ED99-3D42-4681-911F-5C5EF674D617}">
  <dimension ref="A1:BG69"/>
  <sheetViews>
    <sheetView topLeftCell="A47" zoomScale="62" workbookViewId="0">
      <selection activeCell="A5" sqref="A5:B69"/>
    </sheetView>
  </sheetViews>
  <sheetFormatPr baseColWidth="10" defaultRowHeight="13.8"/>
  <cols>
    <col min="2" max="2" width="24.3984375" bestFit="1" customWidth="1"/>
    <col min="5" max="5" width="19.5" bestFit="1" customWidth="1"/>
    <col min="14" max="14" width="12.5" bestFit="1" customWidth="1"/>
    <col min="28" max="28" width="13.796875" bestFit="1" customWidth="1"/>
    <col min="29" max="29" width="14.19921875" bestFit="1" customWidth="1"/>
    <col min="45" max="45" width="19" bestFit="1" customWidth="1"/>
    <col min="47" max="47" width="18.19921875" bestFit="1" customWidth="1"/>
    <col min="57" max="57" width="105.59765625" bestFit="1" customWidth="1"/>
    <col min="58" max="58" width="192.69921875" bestFit="1" customWidth="1"/>
    <col min="59" max="59" width="68.3984375" bestFit="1" customWidth="1"/>
  </cols>
  <sheetData>
    <row r="1" spans="1:59">
      <c r="A1" s="342" t="s">
        <v>47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</row>
    <row r="2" spans="1:59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171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172" t="s">
        <v>54</v>
      </c>
      <c r="BF2" s="171" t="s">
        <v>55</v>
      </c>
      <c r="BG2" s="172" t="s">
        <v>56</v>
      </c>
    </row>
    <row r="3" spans="1:59">
      <c r="A3" s="172" t="s">
        <v>57</v>
      </c>
      <c r="B3" s="172" t="s">
        <v>58</v>
      </c>
      <c r="C3" s="172" t="s">
        <v>59</v>
      </c>
      <c r="D3" s="172" t="s">
        <v>60</v>
      </c>
      <c r="E3" s="172" t="s">
        <v>61</v>
      </c>
      <c r="F3" s="172" t="s">
        <v>62</v>
      </c>
      <c r="G3" s="172" t="s">
        <v>63</v>
      </c>
      <c r="H3" s="171" t="s">
        <v>64</v>
      </c>
      <c r="I3" s="171" t="s">
        <v>65</v>
      </c>
      <c r="J3" s="171" t="s">
        <v>66</v>
      </c>
      <c r="K3" s="171" t="s">
        <v>67</v>
      </c>
      <c r="L3" s="172" t="s">
        <v>68</v>
      </c>
      <c r="M3" s="172" t="s">
        <v>69</v>
      </c>
      <c r="N3" s="172" t="s">
        <v>70</v>
      </c>
      <c r="O3" s="172" t="s">
        <v>71</v>
      </c>
      <c r="P3" s="172" t="s">
        <v>72</v>
      </c>
      <c r="Q3" s="172" t="s">
        <v>73</v>
      </c>
      <c r="R3" s="172" t="s">
        <v>74</v>
      </c>
      <c r="S3" s="172" t="s">
        <v>75</v>
      </c>
      <c r="T3" s="172" t="s">
        <v>76</v>
      </c>
      <c r="U3" s="172" t="s">
        <v>77</v>
      </c>
      <c r="V3" s="172" t="s">
        <v>78</v>
      </c>
      <c r="W3" s="172" t="s">
        <v>79</v>
      </c>
      <c r="X3" s="172" t="s">
        <v>80</v>
      </c>
      <c r="Y3" s="172" t="s">
        <v>81</v>
      </c>
      <c r="Z3" s="172" t="s">
        <v>82</v>
      </c>
      <c r="AA3" s="172" t="s">
        <v>83</v>
      </c>
      <c r="AB3" s="172" t="s">
        <v>84</v>
      </c>
      <c r="AC3" s="172" t="s">
        <v>85</v>
      </c>
      <c r="AD3" s="172" t="s">
        <v>86</v>
      </c>
      <c r="AE3" s="172" t="s">
        <v>87</v>
      </c>
      <c r="AF3" s="172" t="s">
        <v>88</v>
      </c>
      <c r="AG3" s="172" t="s">
        <v>89</v>
      </c>
      <c r="AH3" s="172" t="s">
        <v>62</v>
      </c>
      <c r="AI3" s="172" t="s">
        <v>90</v>
      </c>
      <c r="AJ3" s="172" t="s">
        <v>91</v>
      </c>
      <c r="AK3" s="172" t="s">
        <v>92</v>
      </c>
      <c r="AL3" s="171" t="s">
        <v>93</v>
      </c>
      <c r="AM3" s="171" t="s">
        <v>94</v>
      </c>
      <c r="AN3" s="171" t="s">
        <v>95</v>
      </c>
      <c r="AO3" s="171" t="s">
        <v>96</v>
      </c>
      <c r="AP3" s="171" t="s">
        <v>97</v>
      </c>
      <c r="AQ3" s="171" t="s">
        <v>98</v>
      </c>
      <c r="AR3" s="171" t="s">
        <v>99</v>
      </c>
    </row>
    <row r="4" spans="1:59">
      <c r="AV4" s="334"/>
      <c r="AW4" s="334"/>
      <c r="AX4" s="334"/>
      <c r="AY4" s="334"/>
      <c r="AZ4" s="334"/>
      <c r="BA4" s="334"/>
      <c r="BB4" s="334"/>
      <c r="BC4" s="334"/>
      <c r="BD4" s="334"/>
    </row>
    <row r="5" spans="1:59">
      <c r="A5" s="329" t="s">
        <v>465</v>
      </c>
      <c r="B5" s="344" t="s">
        <v>40</v>
      </c>
      <c r="C5" s="175">
        <v>7</v>
      </c>
      <c r="D5" s="176"/>
      <c r="E5" s="176"/>
      <c r="F5" s="176"/>
      <c r="G5" s="175">
        <v>2</v>
      </c>
      <c r="H5" s="176"/>
      <c r="I5" s="175">
        <v>2</v>
      </c>
      <c r="J5" s="175">
        <v>6</v>
      </c>
      <c r="K5" s="175">
        <v>1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5">
        <v>5</v>
      </c>
      <c r="AB5" s="176"/>
      <c r="AC5" s="176"/>
      <c r="AD5" s="176"/>
      <c r="AE5" s="176"/>
      <c r="AF5" s="176"/>
      <c r="AG5" s="176"/>
      <c r="AH5" s="176"/>
      <c r="AI5" s="175">
        <v>4</v>
      </c>
      <c r="AJ5" s="176"/>
      <c r="AK5" s="176"/>
      <c r="AL5" s="176"/>
      <c r="AM5" s="176"/>
      <c r="AN5" s="176"/>
      <c r="AO5" s="176"/>
      <c r="AP5" s="176"/>
      <c r="AQ5" s="176"/>
      <c r="AR5" s="175">
        <v>9</v>
      </c>
      <c r="AS5" s="175">
        <v>9</v>
      </c>
      <c r="AT5" s="176">
        <v>30</v>
      </c>
      <c r="AU5" s="109">
        <v>45936</v>
      </c>
      <c r="AV5" s="292" t="s">
        <v>794</v>
      </c>
      <c r="AW5" s="293"/>
      <c r="AX5" s="293"/>
      <c r="AY5" s="293"/>
      <c r="AZ5" s="293"/>
      <c r="BA5" s="293"/>
      <c r="BB5" s="293"/>
      <c r="BC5" s="293"/>
      <c r="BD5" s="294"/>
      <c r="BE5" s="176" t="s">
        <v>795</v>
      </c>
      <c r="BF5" s="176" t="s">
        <v>796</v>
      </c>
      <c r="BG5" s="176" t="s">
        <v>797</v>
      </c>
    </row>
    <row r="6" spans="1:59">
      <c r="A6" s="330"/>
      <c r="B6" s="345"/>
      <c r="C6" s="176"/>
      <c r="D6" s="176"/>
      <c r="E6" s="176"/>
      <c r="F6" s="176"/>
      <c r="G6" s="175">
        <v>7</v>
      </c>
      <c r="H6" s="176"/>
      <c r="I6" s="175">
        <v>1</v>
      </c>
      <c r="J6" s="175">
        <v>4</v>
      </c>
      <c r="K6" s="175">
        <v>2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5">
        <v>7</v>
      </c>
      <c r="AJ6" s="176"/>
      <c r="AK6" s="176"/>
      <c r="AL6" s="176"/>
      <c r="AM6" s="176"/>
      <c r="AN6" s="176"/>
      <c r="AO6" s="176"/>
      <c r="AP6" s="176"/>
      <c r="AQ6" s="176"/>
      <c r="AR6" s="175">
        <v>7</v>
      </c>
      <c r="AS6" s="175">
        <v>7</v>
      </c>
      <c r="AT6" s="176">
        <v>13</v>
      </c>
      <c r="AU6" s="109">
        <v>45968</v>
      </c>
      <c r="AV6" s="292" t="s">
        <v>660</v>
      </c>
      <c r="AW6" s="293"/>
      <c r="AX6" s="293"/>
      <c r="AY6" s="293"/>
      <c r="AZ6" s="293"/>
      <c r="BA6" s="293"/>
      <c r="BB6" s="293"/>
      <c r="BC6" s="293"/>
      <c r="BD6" s="294"/>
      <c r="BE6" s="176" t="s">
        <v>798</v>
      </c>
      <c r="BF6" s="176" t="s">
        <v>799</v>
      </c>
      <c r="BG6" s="176" t="s">
        <v>800</v>
      </c>
    </row>
    <row r="7" spans="1:59">
      <c r="A7" s="330"/>
      <c r="B7" s="345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75">
        <v>0</v>
      </c>
      <c r="AT7" s="176">
        <v>15</v>
      </c>
      <c r="AU7" s="109">
        <v>45979</v>
      </c>
      <c r="AV7" s="292" t="s">
        <v>660</v>
      </c>
      <c r="AW7" s="293"/>
      <c r="AX7" s="293"/>
      <c r="AY7" s="293"/>
      <c r="AZ7" s="293"/>
      <c r="BA7" s="293"/>
      <c r="BB7" s="293"/>
      <c r="BC7" s="293"/>
      <c r="BD7" s="294"/>
      <c r="BE7" s="176" t="s">
        <v>806</v>
      </c>
      <c r="BF7" s="176" t="s">
        <v>807</v>
      </c>
      <c r="BG7" s="176" t="s">
        <v>158</v>
      </c>
    </row>
    <row r="8" spans="1:59">
      <c r="A8" s="330"/>
      <c r="B8" s="34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5">
        <v>0</v>
      </c>
      <c r="AT8" s="176">
        <v>28</v>
      </c>
      <c r="AU8" s="109">
        <v>45980</v>
      </c>
      <c r="AV8" s="292" t="s">
        <v>794</v>
      </c>
      <c r="AW8" s="293"/>
      <c r="AX8" s="293"/>
      <c r="AY8" s="293"/>
      <c r="AZ8" s="293"/>
      <c r="BA8" s="293"/>
      <c r="BB8" s="293"/>
      <c r="BC8" s="293"/>
      <c r="BD8" s="294"/>
      <c r="BE8" s="176" t="s">
        <v>808</v>
      </c>
      <c r="BF8" s="176" t="s">
        <v>809</v>
      </c>
      <c r="BG8" s="176" t="s">
        <v>158</v>
      </c>
    </row>
    <row r="9" spans="1:59">
      <c r="A9" s="330"/>
      <c r="B9" s="346"/>
      <c r="C9" s="175">
        <v>2</v>
      </c>
      <c r="D9" s="176"/>
      <c r="E9" s="176"/>
      <c r="F9" s="176"/>
      <c r="G9" s="175">
        <v>15</v>
      </c>
      <c r="H9" s="176"/>
      <c r="I9" s="175">
        <v>1</v>
      </c>
      <c r="J9" s="175">
        <v>11</v>
      </c>
      <c r="K9" s="175">
        <v>5</v>
      </c>
      <c r="L9" s="175">
        <v>1</v>
      </c>
      <c r="M9" s="176"/>
      <c r="N9" s="176"/>
      <c r="O9" s="176"/>
      <c r="P9" s="176"/>
      <c r="Q9" s="176"/>
      <c r="R9" s="176"/>
      <c r="S9" s="176"/>
      <c r="T9" s="175">
        <v>1</v>
      </c>
      <c r="U9" s="176"/>
      <c r="V9" s="176"/>
      <c r="W9" s="176"/>
      <c r="X9" s="176"/>
      <c r="Y9" s="175">
        <v>1</v>
      </c>
      <c r="Z9" s="176"/>
      <c r="AA9" s="176"/>
      <c r="AB9" s="176"/>
      <c r="AC9" s="176"/>
      <c r="AD9" s="176"/>
      <c r="AE9" s="176"/>
      <c r="AF9" s="176"/>
      <c r="AG9" s="176"/>
      <c r="AH9" s="176"/>
      <c r="AI9" s="175">
        <v>14</v>
      </c>
      <c r="AJ9" s="176"/>
      <c r="AK9" s="176"/>
      <c r="AL9" s="176"/>
      <c r="AM9" s="176"/>
      <c r="AN9" s="176"/>
      <c r="AO9" s="176"/>
      <c r="AP9" s="176"/>
      <c r="AQ9" s="176"/>
      <c r="AR9" s="175">
        <v>17</v>
      </c>
      <c r="AS9" s="175">
        <v>17</v>
      </c>
      <c r="AT9" s="176">
        <v>28</v>
      </c>
      <c r="AU9" s="109">
        <v>45981</v>
      </c>
      <c r="AV9" s="292" t="s">
        <v>660</v>
      </c>
      <c r="AW9" s="293"/>
      <c r="AX9" s="293"/>
      <c r="AY9" s="293"/>
      <c r="AZ9" s="293"/>
      <c r="BA9" s="293"/>
      <c r="BB9" s="293"/>
      <c r="BC9" s="293"/>
      <c r="BD9" s="294"/>
      <c r="BE9" s="176" t="s">
        <v>810</v>
      </c>
      <c r="BF9" s="176" t="s">
        <v>811</v>
      </c>
      <c r="BG9" s="176" t="s">
        <v>812</v>
      </c>
    </row>
    <row r="10" spans="1:59">
      <c r="A10" s="330"/>
      <c r="B10" s="344" t="s">
        <v>36</v>
      </c>
      <c r="C10" s="175">
        <v>8</v>
      </c>
      <c r="D10" s="176"/>
      <c r="E10" s="176"/>
      <c r="F10" s="176"/>
      <c r="G10" s="175">
        <v>32</v>
      </c>
      <c r="H10" s="176"/>
      <c r="I10" s="175">
        <v>4</v>
      </c>
      <c r="J10" s="175">
        <v>28</v>
      </c>
      <c r="K10" s="175">
        <v>8</v>
      </c>
      <c r="L10" s="176"/>
      <c r="M10" s="176"/>
      <c r="N10" s="176"/>
      <c r="O10" s="175">
        <v>11</v>
      </c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5">
        <v>2</v>
      </c>
      <c r="AB10" s="176"/>
      <c r="AC10" s="176"/>
      <c r="AD10" s="176"/>
      <c r="AE10" s="176"/>
      <c r="AF10" s="176"/>
      <c r="AG10" s="176"/>
      <c r="AH10" s="176"/>
      <c r="AI10" s="175">
        <v>27</v>
      </c>
      <c r="AJ10" s="176"/>
      <c r="AK10" s="176"/>
      <c r="AL10" s="176"/>
      <c r="AM10" s="176"/>
      <c r="AN10" s="176"/>
      <c r="AO10" s="176"/>
      <c r="AP10" s="176"/>
      <c r="AQ10" s="176"/>
      <c r="AR10" s="175">
        <v>40</v>
      </c>
      <c r="AS10" s="175">
        <v>40</v>
      </c>
      <c r="AT10" s="176">
        <v>48</v>
      </c>
      <c r="AU10" s="109">
        <v>45963</v>
      </c>
      <c r="AV10" s="292" t="s">
        <v>813</v>
      </c>
      <c r="AW10" s="293"/>
      <c r="AX10" s="293"/>
      <c r="AY10" s="293"/>
      <c r="AZ10" s="293"/>
      <c r="BA10" s="293"/>
      <c r="BB10" s="293"/>
      <c r="BC10" s="293"/>
      <c r="BD10" s="294"/>
      <c r="BE10" s="176" t="s">
        <v>814</v>
      </c>
      <c r="BF10" s="176" t="s">
        <v>815</v>
      </c>
      <c r="BG10" s="1" t="s">
        <v>816</v>
      </c>
    </row>
    <row r="11" spans="1:59">
      <c r="A11" s="330"/>
      <c r="B11" s="345"/>
      <c r="C11" s="175">
        <v>1</v>
      </c>
      <c r="D11" s="176"/>
      <c r="E11" s="176"/>
      <c r="F11" s="176"/>
      <c r="G11" s="175">
        <v>11</v>
      </c>
      <c r="H11" s="176"/>
      <c r="I11" s="175">
        <v>6</v>
      </c>
      <c r="J11" s="175">
        <v>6</v>
      </c>
      <c r="K11" s="176"/>
      <c r="L11" s="176"/>
      <c r="M11" s="176"/>
      <c r="N11" s="176"/>
      <c r="O11" s="175">
        <v>2</v>
      </c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5">
        <v>10</v>
      </c>
      <c r="AJ11" s="176"/>
      <c r="AK11" s="176"/>
      <c r="AL11" s="175">
        <v>1</v>
      </c>
      <c r="AM11" s="176"/>
      <c r="AN11" s="176"/>
      <c r="AO11" s="176"/>
      <c r="AP11" s="176"/>
      <c r="AQ11" s="176"/>
      <c r="AR11" s="175">
        <v>11</v>
      </c>
      <c r="AS11" s="175">
        <v>12</v>
      </c>
      <c r="AT11" s="176">
        <v>18</v>
      </c>
      <c r="AU11" s="109">
        <v>45974</v>
      </c>
      <c r="AV11" s="292" t="s">
        <v>813</v>
      </c>
      <c r="AW11" s="293"/>
      <c r="AX11" s="293"/>
      <c r="AY11" s="293"/>
      <c r="AZ11" s="293"/>
      <c r="BA11" s="293"/>
      <c r="BB11" s="293"/>
      <c r="BC11" s="293"/>
      <c r="BD11" s="294"/>
      <c r="BE11" s="98" t="s">
        <v>817</v>
      </c>
      <c r="BF11" s="176" t="s">
        <v>818</v>
      </c>
      <c r="BG11" s="176" t="s">
        <v>819</v>
      </c>
    </row>
    <row r="12" spans="1:59">
      <c r="A12" s="330"/>
      <c r="B12" s="346"/>
      <c r="C12" s="176"/>
      <c r="D12" s="176"/>
      <c r="E12" s="176"/>
      <c r="F12" s="176"/>
      <c r="G12" s="175">
        <v>4</v>
      </c>
      <c r="H12" s="176"/>
      <c r="I12" s="175">
        <v>1</v>
      </c>
      <c r="J12" s="175">
        <v>1</v>
      </c>
      <c r="K12" s="175">
        <v>2</v>
      </c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5">
        <v>4</v>
      </c>
      <c r="AJ12" s="176"/>
      <c r="AK12" s="176"/>
      <c r="AL12" s="176"/>
      <c r="AM12" s="176"/>
      <c r="AN12" s="176"/>
      <c r="AO12" s="176"/>
      <c r="AP12" s="176"/>
      <c r="AQ12" s="176"/>
      <c r="AR12" s="175">
        <v>4</v>
      </c>
      <c r="AS12" s="175">
        <v>4</v>
      </c>
      <c r="AT12" s="176">
        <v>12</v>
      </c>
      <c r="AU12" s="109">
        <v>45981</v>
      </c>
      <c r="AV12" s="292" t="s">
        <v>813</v>
      </c>
      <c r="AW12" s="293"/>
      <c r="AX12" s="293"/>
      <c r="AY12" s="293"/>
      <c r="AZ12" s="293"/>
      <c r="BA12" s="293"/>
      <c r="BB12" s="293"/>
      <c r="BC12" s="293"/>
      <c r="BD12" s="294"/>
      <c r="BE12" s="176" t="s">
        <v>817</v>
      </c>
      <c r="BF12" s="176" t="s">
        <v>820</v>
      </c>
      <c r="BG12" s="176" t="s">
        <v>821</v>
      </c>
    </row>
    <row r="13" spans="1:59">
      <c r="A13" s="330"/>
      <c r="B13" s="344" t="s">
        <v>34</v>
      </c>
      <c r="C13" s="176"/>
      <c r="D13" s="176"/>
      <c r="E13" s="176"/>
      <c r="F13" s="175">
        <v>1</v>
      </c>
      <c r="G13" s="175">
        <v>29</v>
      </c>
      <c r="H13" s="175">
        <v>2</v>
      </c>
      <c r="I13" s="175">
        <v>27</v>
      </c>
      <c r="J13" s="175">
        <v>1</v>
      </c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5">
        <v>30</v>
      </c>
      <c r="AJ13" s="176"/>
      <c r="AK13" s="176"/>
      <c r="AL13" s="176"/>
      <c r="AM13" s="176"/>
      <c r="AN13" s="176"/>
      <c r="AO13" s="176"/>
      <c r="AP13" s="176"/>
      <c r="AQ13" s="176"/>
      <c r="AR13" s="175">
        <v>30</v>
      </c>
      <c r="AS13" s="175">
        <v>30</v>
      </c>
      <c r="AT13" s="176">
        <v>31</v>
      </c>
      <c r="AU13" s="109">
        <v>45968</v>
      </c>
      <c r="AV13" s="292" t="s">
        <v>660</v>
      </c>
      <c r="AW13" s="293"/>
      <c r="AX13" s="293"/>
      <c r="AY13" s="293"/>
      <c r="AZ13" s="293"/>
      <c r="BA13" s="293"/>
      <c r="BB13" s="293"/>
      <c r="BC13" s="293"/>
      <c r="BD13" s="294"/>
      <c r="BE13" s="176" t="s">
        <v>785</v>
      </c>
      <c r="BF13" s="176" t="s">
        <v>784</v>
      </c>
      <c r="BG13" s="176" t="s">
        <v>783</v>
      </c>
    </row>
    <row r="14" spans="1:59">
      <c r="A14" s="330"/>
      <c r="B14" s="345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75">
        <v>0</v>
      </c>
      <c r="AT14" s="176">
        <v>6</v>
      </c>
      <c r="AU14" s="109">
        <v>45975</v>
      </c>
      <c r="AV14" s="292" t="s">
        <v>660</v>
      </c>
      <c r="AW14" s="293"/>
      <c r="AX14" s="293"/>
      <c r="AY14" s="293"/>
      <c r="AZ14" s="293"/>
      <c r="BA14" s="293"/>
      <c r="BB14" s="293"/>
      <c r="BC14" s="293"/>
      <c r="BD14" s="294"/>
      <c r="BE14" s="176" t="s">
        <v>822</v>
      </c>
      <c r="BF14" s="176" t="s">
        <v>823</v>
      </c>
      <c r="BG14" s="176" t="s">
        <v>158</v>
      </c>
    </row>
    <row r="15" spans="1:59">
      <c r="A15" s="330"/>
      <c r="B15" s="345"/>
      <c r="C15" s="176"/>
      <c r="D15" s="176"/>
      <c r="E15" s="176"/>
      <c r="F15" s="176"/>
      <c r="G15" s="175">
        <v>1</v>
      </c>
      <c r="H15" s="176"/>
      <c r="I15" s="176"/>
      <c r="J15" s="175">
        <v>1</v>
      </c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5">
        <v>1</v>
      </c>
      <c r="AJ15" s="176"/>
      <c r="AK15" s="176"/>
      <c r="AL15" s="176"/>
      <c r="AM15" s="176"/>
      <c r="AN15" s="176"/>
      <c r="AO15" s="176"/>
      <c r="AP15" s="176"/>
      <c r="AQ15" s="176"/>
      <c r="AR15" s="175">
        <v>1</v>
      </c>
      <c r="AS15" s="175">
        <v>1</v>
      </c>
      <c r="AT15" s="176">
        <v>10</v>
      </c>
      <c r="AU15" s="176" t="s">
        <v>824</v>
      </c>
      <c r="AV15" s="292" t="s">
        <v>627</v>
      </c>
      <c r="AW15" s="293"/>
      <c r="AX15" s="293"/>
      <c r="AY15" s="293"/>
      <c r="AZ15" s="293"/>
      <c r="BA15" s="293"/>
      <c r="BB15" s="293"/>
      <c r="BC15" s="293"/>
      <c r="BD15" s="294"/>
      <c r="BE15" s="176" t="s">
        <v>825</v>
      </c>
      <c r="BF15" s="176" t="s">
        <v>826</v>
      </c>
      <c r="BG15" s="176" t="s">
        <v>827</v>
      </c>
    </row>
    <row r="16" spans="1:59">
      <c r="A16" s="330"/>
      <c r="B16" s="345"/>
      <c r="C16" s="176"/>
      <c r="D16" s="176"/>
      <c r="E16" s="176"/>
      <c r="F16" s="176"/>
      <c r="G16" s="175">
        <v>3</v>
      </c>
      <c r="H16" s="176"/>
      <c r="I16" s="176"/>
      <c r="J16" s="175">
        <v>1</v>
      </c>
      <c r="K16" s="175">
        <v>2</v>
      </c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5">
        <v>3</v>
      </c>
      <c r="AJ16" s="176"/>
      <c r="AK16" s="176"/>
      <c r="AL16" s="175">
        <v>1</v>
      </c>
      <c r="AM16" s="176"/>
      <c r="AN16" s="176"/>
      <c r="AO16" s="176"/>
      <c r="AP16" s="176"/>
      <c r="AQ16" s="176"/>
      <c r="AR16" s="175">
        <v>2</v>
      </c>
      <c r="AS16" s="175">
        <v>3</v>
      </c>
      <c r="AT16" s="176">
        <v>4</v>
      </c>
      <c r="AU16" s="109">
        <v>45980</v>
      </c>
      <c r="AV16" s="292" t="s">
        <v>660</v>
      </c>
      <c r="AW16" s="293"/>
      <c r="AX16" s="293"/>
      <c r="AY16" s="293"/>
      <c r="AZ16" s="293"/>
      <c r="BA16" s="293"/>
      <c r="BB16" s="293"/>
      <c r="BC16" s="293"/>
      <c r="BD16" s="294"/>
      <c r="BE16" s="176" t="s">
        <v>828</v>
      </c>
      <c r="BF16" s="176" t="s">
        <v>829</v>
      </c>
      <c r="BG16" s="176" t="s">
        <v>830</v>
      </c>
    </row>
    <row r="17" spans="1:59">
      <c r="A17" s="330"/>
      <c r="B17" s="346"/>
      <c r="C17" s="176"/>
      <c r="D17" s="176"/>
      <c r="E17" s="176"/>
      <c r="F17" s="176"/>
      <c r="G17" s="175">
        <v>2</v>
      </c>
      <c r="H17" s="176"/>
      <c r="I17" s="175">
        <v>1</v>
      </c>
      <c r="J17" s="176"/>
      <c r="K17" s="175">
        <v>1</v>
      </c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5">
        <v>2</v>
      </c>
      <c r="AJ17" s="176"/>
      <c r="AK17" s="176"/>
      <c r="AL17" s="176"/>
      <c r="AM17" s="176"/>
      <c r="AN17" s="176"/>
      <c r="AO17" s="176"/>
      <c r="AP17" s="176"/>
      <c r="AQ17" s="176"/>
      <c r="AR17" s="175">
        <v>2</v>
      </c>
      <c r="AS17" s="175">
        <v>2</v>
      </c>
      <c r="AT17" s="176">
        <v>19</v>
      </c>
      <c r="AU17" s="109">
        <v>45982</v>
      </c>
      <c r="AV17" s="292" t="s">
        <v>660</v>
      </c>
      <c r="AW17" s="293"/>
      <c r="AX17" s="293"/>
      <c r="AY17" s="293"/>
      <c r="AZ17" s="293"/>
      <c r="BA17" s="293"/>
      <c r="BB17" s="293"/>
      <c r="BC17" s="293"/>
      <c r="BD17" s="294"/>
      <c r="BE17" s="176" t="s">
        <v>828</v>
      </c>
      <c r="BF17" s="176" t="s">
        <v>829</v>
      </c>
      <c r="BG17" s="176" t="s">
        <v>158</v>
      </c>
    </row>
    <row r="18" spans="1:59">
      <c r="A18" s="330"/>
      <c r="B18" s="344" t="s">
        <v>493</v>
      </c>
      <c r="C18" s="179"/>
      <c r="D18" s="179"/>
      <c r="E18" s="179"/>
      <c r="F18" s="179"/>
      <c r="G18" s="180">
        <v>9</v>
      </c>
      <c r="H18" s="180">
        <v>9</v>
      </c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80">
        <v>9</v>
      </c>
      <c r="AJ18" s="179"/>
      <c r="AK18" s="179"/>
      <c r="AL18" s="179"/>
      <c r="AM18" s="179"/>
      <c r="AN18" s="179"/>
      <c r="AO18" s="179"/>
      <c r="AP18" s="179"/>
      <c r="AQ18" s="179"/>
      <c r="AR18" s="180">
        <v>9</v>
      </c>
      <c r="AS18" s="180">
        <v>9</v>
      </c>
      <c r="AT18" s="179">
        <v>18</v>
      </c>
      <c r="AU18" s="109">
        <v>45974</v>
      </c>
      <c r="AV18" s="292" t="s">
        <v>813</v>
      </c>
      <c r="AW18" s="293"/>
      <c r="AX18" s="293"/>
      <c r="AY18" s="293"/>
      <c r="AZ18" s="293"/>
      <c r="BA18" s="293"/>
      <c r="BB18" s="293"/>
      <c r="BC18" s="293"/>
      <c r="BD18" s="294"/>
      <c r="BE18" s="179" t="s">
        <v>817</v>
      </c>
      <c r="BF18" s="179" t="s">
        <v>853</v>
      </c>
      <c r="BG18" s="179" t="s">
        <v>854</v>
      </c>
    </row>
    <row r="19" spans="1:59">
      <c r="A19" s="330"/>
      <c r="B19" s="346"/>
      <c r="C19" s="179"/>
      <c r="D19" s="179"/>
      <c r="E19" s="179"/>
      <c r="F19" s="179"/>
      <c r="G19" s="180">
        <v>19</v>
      </c>
      <c r="H19" s="180">
        <v>19</v>
      </c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80">
        <v>19</v>
      </c>
      <c r="AJ19" s="179"/>
      <c r="AK19" s="179"/>
      <c r="AL19" s="179"/>
      <c r="AM19" s="179"/>
      <c r="AN19" s="179"/>
      <c r="AO19" s="179"/>
      <c r="AP19" s="179"/>
      <c r="AQ19" s="179"/>
      <c r="AR19" s="180">
        <v>19</v>
      </c>
      <c r="AS19" s="180">
        <v>19</v>
      </c>
      <c r="AT19" s="179">
        <v>35</v>
      </c>
      <c r="AU19" s="109">
        <v>45974</v>
      </c>
      <c r="AV19" s="292" t="s">
        <v>813</v>
      </c>
      <c r="AW19" s="293"/>
      <c r="AX19" s="293"/>
      <c r="AY19" s="293"/>
      <c r="AZ19" s="293"/>
      <c r="BA19" s="293"/>
      <c r="BB19" s="293"/>
      <c r="BC19" s="293"/>
      <c r="BD19" s="294"/>
      <c r="BE19" s="179" t="s">
        <v>817</v>
      </c>
      <c r="BF19" s="179" t="s">
        <v>853</v>
      </c>
      <c r="BG19" s="179" t="s">
        <v>854</v>
      </c>
    </row>
    <row r="20" spans="1:59">
      <c r="A20" s="330"/>
      <c r="B20" s="350" t="s">
        <v>549</v>
      </c>
      <c r="C20" s="179"/>
      <c r="D20" s="179"/>
      <c r="E20" s="179"/>
      <c r="F20" s="179"/>
      <c r="G20" s="180">
        <v>7</v>
      </c>
      <c r="H20" s="179"/>
      <c r="I20" s="180">
        <v>2</v>
      </c>
      <c r="J20" s="180">
        <v>1</v>
      </c>
      <c r="K20" s="180">
        <v>4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80">
        <v>7</v>
      </c>
      <c r="AJ20" s="179"/>
      <c r="AK20" s="179"/>
      <c r="AL20" s="179"/>
      <c r="AM20" s="179"/>
      <c r="AN20" s="179"/>
      <c r="AO20" s="179"/>
      <c r="AP20" s="179"/>
      <c r="AQ20" s="179"/>
      <c r="AR20" s="180">
        <v>7</v>
      </c>
      <c r="AS20" s="180">
        <v>7</v>
      </c>
      <c r="AT20" s="179">
        <v>11</v>
      </c>
      <c r="AU20" s="109">
        <v>45978</v>
      </c>
      <c r="AV20" s="292" t="s">
        <v>660</v>
      </c>
      <c r="AW20" s="293"/>
      <c r="AX20" s="293"/>
      <c r="AY20" s="293"/>
      <c r="AZ20" s="293"/>
      <c r="BA20" s="293"/>
      <c r="BB20" s="293"/>
      <c r="BC20" s="293"/>
      <c r="BD20" s="294"/>
      <c r="BE20" s="179" t="s">
        <v>825</v>
      </c>
      <c r="BF20" s="179" t="s">
        <v>855</v>
      </c>
      <c r="BG20" s="179" t="s">
        <v>797</v>
      </c>
    </row>
    <row r="21" spans="1:59">
      <c r="A21" s="330"/>
      <c r="B21" s="350"/>
      <c r="C21" s="179"/>
      <c r="D21" s="179"/>
      <c r="E21" s="179"/>
      <c r="F21" s="179"/>
      <c r="G21" s="180">
        <v>19</v>
      </c>
      <c r="H21" s="180">
        <v>19</v>
      </c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80">
        <v>19</v>
      </c>
      <c r="AJ21" s="179"/>
      <c r="AK21" s="179"/>
      <c r="AL21" s="179"/>
      <c r="AM21" s="179"/>
      <c r="AN21" s="179"/>
      <c r="AO21" s="179"/>
      <c r="AP21" s="179"/>
      <c r="AQ21" s="179"/>
      <c r="AR21" s="180">
        <v>19</v>
      </c>
      <c r="AS21" s="180">
        <v>19</v>
      </c>
      <c r="AT21" s="179">
        <v>28</v>
      </c>
      <c r="AU21" s="109">
        <v>45978</v>
      </c>
      <c r="AV21" s="292" t="s">
        <v>660</v>
      </c>
      <c r="AW21" s="293"/>
      <c r="AX21" s="293"/>
      <c r="AY21" s="293"/>
      <c r="AZ21" s="293"/>
      <c r="BA21" s="293"/>
      <c r="BB21" s="293"/>
      <c r="BC21" s="293"/>
      <c r="BD21" s="294"/>
      <c r="BE21" s="179" t="s">
        <v>846</v>
      </c>
      <c r="BF21" s="179" t="s">
        <v>847</v>
      </c>
      <c r="BG21" s="179" t="s">
        <v>848</v>
      </c>
    </row>
    <row r="22" spans="1:59">
      <c r="A22" s="330"/>
      <c r="B22" s="350"/>
      <c r="C22" s="179"/>
      <c r="D22" s="179"/>
      <c r="E22" s="179"/>
      <c r="F22" s="179"/>
      <c r="G22" s="180">
        <v>18</v>
      </c>
      <c r="H22" s="180">
        <v>18</v>
      </c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80">
        <v>18</v>
      </c>
      <c r="AJ22" s="179"/>
      <c r="AK22" s="179"/>
      <c r="AL22" s="179"/>
      <c r="AM22" s="179"/>
      <c r="AN22" s="179"/>
      <c r="AO22" s="179"/>
      <c r="AP22" s="179"/>
      <c r="AQ22" s="179"/>
      <c r="AR22" s="180">
        <v>18</v>
      </c>
      <c r="AS22" s="180">
        <v>18</v>
      </c>
      <c r="AT22" s="179">
        <v>40</v>
      </c>
      <c r="AU22" s="109">
        <v>45978</v>
      </c>
      <c r="AV22" s="292" t="s">
        <v>843</v>
      </c>
      <c r="AW22" s="293"/>
      <c r="AX22" s="293"/>
      <c r="AY22" s="293"/>
      <c r="AZ22" s="293"/>
      <c r="BA22" s="293"/>
      <c r="BB22" s="293"/>
      <c r="BC22" s="293"/>
      <c r="BD22" s="294"/>
      <c r="BE22" s="179" t="s">
        <v>849</v>
      </c>
      <c r="BF22" s="179" t="s">
        <v>850</v>
      </c>
      <c r="BG22" s="179" t="s">
        <v>851</v>
      </c>
    </row>
    <row r="23" spans="1:59">
      <c r="A23" s="330"/>
      <c r="B23" s="181" t="s">
        <v>550</v>
      </c>
      <c r="C23" s="179"/>
      <c r="D23" s="179"/>
      <c r="E23" s="179"/>
      <c r="F23" s="179"/>
      <c r="G23" s="180">
        <v>2</v>
      </c>
      <c r="H23" s="179"/>
      <c r="I23" s="180">
        <v>1</v>
      </c>
      <c r="J23" s="180">
        <v>1</v>
      </c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80">
        <v>2</v>
      </c>
      <c r="AJ23" s="179"/>
      <c r="AK23" s="179"/>
      <c r="AL23" s="179"/>
      <c r="AM23" s="179"/>
      <c r="AN23" s="179"/>
      <c r="AO23" s="179"/>
      <c r="AP23" s="179"/>
      <c r="AQ23" s="179"/>
      <c r="AR23" s="180">
        <v>2</v>
      </c>
      <c r="AS23" s="180">
        <v>2</v>
      </c>
      <c r="AT23" s="179">
        <v>26</v>
      </c>
      <c r="AU23" s="109">
        <v>45973</v>
      </c>
      <c r="AV23" s="292" t="s">
        <v>843</v>
      </c>
      <c r="AW23" s="293"/>
      <c r="AX23" s="293"/>
      <c r="AY23" s="293"/>
      <c r="AZ23" s="293"/>
      <c r="BA23" s="293"/>
      <c r="BB23" s="293"/>
      <c r="BC23" s="293"/>
      <c r="BD23" s="294"/>
      <c r="BE23" s="179" t="s">
        <v>506</v>
      </c>
      <c r="BF23" s="179" t="s">
        <v>844</v>
      </c>
      <c r="BG23" s="179" t="s">
        <v>845</v>
      </c>
    </row>
    <row r="24" spans="1:59">
      <c r="A24" s="330"/>
      <c r="B24" s="337" t="s">
        <v>142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75">
        <v>0</v>
      </c>
      <c r="AT24" s="176">
        <v>13</v>
      </c>
      <c r="AU24" s="109">
        <v>45972</v>
      </c>
      <c r="AV24" s="292" t="s">
        <v>475</v>
      </c>
      <c r="AW24" s="293"/>
      <c r="AX24" s="293"/>
      <c r="AY24" s="293"/>
      <c r="AZ24" s="293"/>
      <c r="BA24" s="293"/>
      <c r="BB24" s="293"/>
      <c r="BC24" s="293"/>
      <c r="BD24" s="294"/>
      <c r="BE24" s="176" t="s">
        <v>831</v>
      </c>
      <c r="BF24" s="176" t="s">
        <v>832</v>
      </c>
      <c r="BG24" s="176" t="s">
        <v>833</v>
      </c>
    </row>
    <row r="25" spans="1:59">
      <c r="A25" s="330"/>
      <c r="B25" s="338"/>
      <c r="C25" s="180">
        <v>1</v>
      </c>
      <c r="D25" s="179"/>
      <c r="E25" s="179"/>
      <c r="F25" s="179"/>
      <c r="G25" s="179"/>
      <c r="H25" s="179"/>
      <c r="I25" s="180">
        <v>1</v>
      </c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80">
        <v>1</v>
      </c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80">
        <v>1</v>
      </c>
      <c r="AS25" s="179">
        <v>1</v>
      </c>
      <c r="AT25" s="179">
        <v>20</v>
      </c>
      <c r="AU25" s="109">
        <v>45987</v>
      </c>
      <c r="AV25" s="292" t="s">
        <v>475</v>
      </c>
      <c r="AW25" s="293"/>
      <c r="AX25" s="293"/>
      <c r="AY25" s="293"/>
      <c r="AZ25" s="293"/>
      <c r="BA25" s="293"/>
      <c r="BB25" s="293"/>
      <c r="BC25" s="293"/>
      <c r="BD25" s="294"/>
      <c r="BE25" s="179" t="s">
        <v>841</v>
      </c>
      <c r="BF25" s="179" t="s">
        <v>842</v>
      </c>
      <c r="BG25" s="179" t="s">
        <v>176</v>
      </c>
    </row>
    <row r="26" spans="1:59">
      <c r="A26" s="330"/>
      <c r="B26" s="339"/>
    </row>
    <row r="27" spans="1:59">
      <c r="A27" s="330"/>
      <c r="B27" s="344" t="s">
        <v>303</v>
      </c>
      <c r="C27" s="175">
        <v>5</v>
      </c>
      <c r="D27" s="176"/>
      <c r="E27" s="176"/>
      <c r="F27" s="176"/>
      <c r="G27" s="175">
        <v>9</v>
      </c>
      <c r="H27" s="176"/>
      <c r="I27" s="175">
        <v>5</v>
      </c>
      <c r="J27" s="175">
        <v>8</v>
      </c>
      <c r="K27" s="175">
        <v>1</v>
      </c>
      <c r="L27" s="176"/>
      <c r="M27" s="176"/>
      <c r="N27" s="176"/>
      <c r="O27" s="176"/>
      <c r="P27" s="176"/>
      <c r="Q27" s="176"/>
      <c r="R27" s="176"/>
      <c r="S27" s="176"/>
      <c r="T27" s="175">
        <v>1</v>
      </c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5">
        <v>13</v>
      </c>
      <c r="AJ27" s="176"/>
      <c r="AK27" s="176"/>
      <c r="AL27" s="176"/>
      <c r="AM27" s="176"/>
      <c r="AN27" s="176"/>
      <c r="AO27" s="176"/>
      <c r="AP27" s="176"/>
      <c r="AQ27" s="176"/>
      <c r="AR27" s="175">
        <v>14</v>
      </c>
      <c r="AS27" s="175">
        <v>14</v>
      </c>
      <c r="AT27" s="176">
        <v>15</v>
      </c>
      <c r="AU27" s="109">
        <v>45966</v>
      </c>
      <c r="AV27" s="292" t="s">
        <v>627</v>
      </c>
      <c r="AW27" s="293"/>
      <c r="AX27" s="293"/>
      <c r="AY27" s="293"/>
      <c r="AZ27" s="293"/>
      <c r="BA27" s="293"/>
      <c r="BB27" s="293"/>
      <c r="BC27" s="293"/>
      <c r="BD27" s="294"/>
      <c r="BE27" s="176" t="s">
        <v>801</v>
      </c>
      <c r="BF27" s="176" t="s">
        <v>802</v>
      </c>
      <c r="BG27" s="176" t="s">
        <v>803</v>
      </c>
    </row>
    <row r="28" spans="1:59">
      <c r="A28" s="330"/>
      <c r="B28" s="345"/>
      <c r="C28" s="175">
        <v>1</v>
      </c>
      <c r="D28" s="176"/>
      <c r="E28" s="176"/>
      <c r="F28" s="176"/>
      <c r="G28" s="175">
        <v>10</v>
      </c>
      <c r="H28" s="176"/>
      <c r="I28" s="175">
        <f>2+5</f>
        <v>7</v>
      </c>
      <c r="J28" s="175">
        <v>4</v>
      </c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5">
        <v>11</v>
      </c>
      <c r="AJ28" s="176"/>
      <c r="AK28" s="176"/>
      <c r="AL28" s="176"/>
      <c r="AM28" s="176"/>
      <c r="AN28" s="176"/>
      <c r="AO28" s="176"/>
      <c r="AP28" s="176"/>
      <c r="AQ28" s="176"/>
      <c r="AR28" s="175">
        <v>11</v>
      </c>
      <c r="AS28" s="175">
        <v>11</v>
      </c>
      <c r="AT28" s="176">
        <v>15</v>
      </c>
      <c r="AU28" s="109">
        <v>45967</v>
      </c>
      <c r="AV28" s="292" t="s">
        <v>627</v>
      </c>
      <c r="AW28" s="293"/>
      <c r="AX28" s="293"/>
      <c r="AY28" s="293"/>
      <c r="AZ28" s="293"/>
      <c r="BA28" s="293"/>
      <c r="BB28" s="293"/>
      <c r="BC28" s="293"/>
      <c r="BD28" s="294"/>
      <c r="BE28" s="176" t="s">
        <v>801</v>
      </c>
      <c r="BF28" s="176" t="s">
        <v>804</v>
      </c>
      <c r="BG28" s="176" t="s">
        <v>805</v>
      </c>
    </row>
    <row r="29" spans="1:59">
      <c r="A29" s="330"/>
      <c r="B29" s="345"/>
      <c r="C29" s="175">
        <v>7</v>
      </c>
      <c r="D29" s="176"/>
      <c r="E29" s="176"/>
      <c r="F29" s="176"/>
      <c r="G29" s="175">
        <v>4</v>
      </c>
      <c r="H29" s="176"/>
      <c r="I29" s="175">
        <v>6</v>
      </c>
      <c r="J29" s="175">
        <v>5</v>
      </c>
      <c r="K29" s="176"/>
      <c r="L29" s="176"/>
      <c r="M29" s="176"/>
      <c r="N29" s="176"/>
      <c r="O29" s="176"/>
      <c r="P29" s="176"/>
      <c r="Q29" s="176"/>
      <c r="R29" s="176"/>
      <c r="S29" s="175">
        <v>1</v>
      </c>
      <c r="T29" s="176"/>
      <c r="U29" s="175">
        <v>3</v>
      </c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5">
        <v>1</v>
      </c>
      <c r="AG29" s="176"/>
      <c r="AH29" s="176"/>
      <c r="AI29" s="175">
        <v>6</v>
      </c>
      <c r="AJ29" s="176"/>
      <c r="AK29" s="176"/>
      <c r="AL29" s="175">
        <v>1</v>
      </c>
      <c r="AM29" s="176"/>
      <c r="AN29" s="176"/>
      <c r="AO29" s="176"/>
      <c r="AP29" s="176"/>
      <c r="AQ29" s="176"/>
      <c r="AR29" s="175">
        <v>10</v>
      </c>
      <c r="AS29" s="175">
        <v>11</v>
      </c>
      <c r="AT29" s="176">
        <v>11</v>
      </c>
      <c r="AU29" s="109">
        <v>45973</v>
      </c>
      <c r="AV29" s="292" t="s">
        <v>627</v>
      </c>
      <c r="AW29" s="293"/>
      <c r="AX29" s="293"/>
      <c r="AY29" s="293"/>
      <c r="AZ29" s="293"/>
      <c r="BA29" s="293"/>
      <c r="BB29" s="293"/>
      <c r="BC29" s="293"/>
      <c r="BD29" s="294"/>
      <c r="BE29" s="176" t="s">
        <v>837</v>
      </c>
      <c r="BF29" s="176" t="s">
        <v>804</v>
      </c>
      <c r="BG29" s="176" t="s">
        <v>805</v>
      </c>
    </row>
    <row r="30" spans="1:59">
      <c r="A30" s="330"/>
      <c r="B30" s="345"/>
      <c r="C30" s="183">
        <v>6</v>
      </c>
      <c r="D30" s="183">
        <v>1</v>
      </c>
      <c r="E30" s="184"/>
      <c r="F30" s="184"/>
      <c r="G30" s="183">
        <v>9</v>
      </c>
      <c r="H30" s="184"/>
      <c r="I30" s="183">
        <v>8</v>
      </c>
      <c r="J30" s="183">
        <v>8</v>
      </c>
      <c r="K30" s="184"/>
      <c r="L30" s="184"/>
      <c r="M30" s="184"/>
      <c r="N30" s="184"/>
      <c r="O30" s="184"/>
      <c r="P30" s="184"/>
      <c r="Q30" s="184"/>
      <c r="R30" s="184"/>
      <c r="S30" s="184"/>
      <c r="T30" s="183">
        <v>1</v>
      </c>
      <c r="U30" s="183">
        <v>1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3">
        <v>14</v>
      </c>
      <c r="AJ30" s="184"/>
      <c r="AK30" s="184"/>
      <c r="AL30" s="184"/>
      <c r="AM30" s="184"/>
      <c r="AN30" s="184"/>
      <c r="AO30" s="184"/>
      <c r="AP30" s="184"/>
      <c r="AQ30" s="184"/>
      <c r="AR30" s="183">
        <v>16</v>
      </c>
      <c r="AS30" s="183">
        <v>16</v>
      </c>
      <c r="AT30" s="184">
        <v>18</v>
      </c>
      <c r="AU30" s="109">
        <v>45980</v>
      </c>
      <c r="AV30" s="292" t="s">
        <v>627</v>
      </c>
      <c r="AW30" s="293"/>
      <c r="AX30" s="293"/>
      <c r="AY30" s="293"/>
      <c r="AZ30" s="293"/>
      <c r="BA30" s="293"/>
      <c r="BB30" s="293"/>
      <c r="BC30" s="293"/>
      <c r="BD30" s="294"/>
      <c r="BE30" s="184" t="s">
        <v>888</v>
      </c>
      <c r="BF30" s="184" t="s">
        <v>889</v>
      </c>
      <c r="BG30" s="184" t="s">
        <v>805</v>
      </c>
    </row>
    <row r="31" spans="1:59">
      <c r="A31" s="330"/>
      <c r="B31" s="345"/>
      <c r="C31" s="183">
        <v>2</v>
      </c>
      <c r="D31" s="184"/>
      <c r="E31" s="184"/>
      <c r="F31" s="184"/>
      <c r="G31" s="183">
        <v>6</v>
      </c>
      <c r="H31" s="184"/>
      <c r="I31" s="183">
        <v>2</v>
      </c>
      <c r="J31" s="183">
        <v>6</v>
      </c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3">
        <v>8</v>
      </c>
      <c r="AJ31" s="184"/>
      <c r="AK31" s="184"/>
      <c r="AL31" s="184"/>
      <c r="AM31" s="184"/>
      <c r="AN31" s="184"/>
      <c r="AO31" s="184"/>
      <c r="AP31" s="184"/>
      <c r="AQ31" s="184"/>
      <c r="AR31" s="183">
        <v>8</v>
      </c>
      <c r="AS31" s="183">
        <v>8</v>
      </c>
      <c r="AT31" s="184">
        <v>9</v>
      </c>
      <c r="AU31" s="109">
        <v>45981</v>
      </c>
      <c r="AV31" s="292" t="s">
        <v>627</v>
      </c>
      <c r="AW31" s="293"/>
      <c r="AX31" s="293"/>
      <c r="AY31" s="293"/>
      <c r="AZ31" s="293"/>
      <c r="BA31" s="293"/>
      <c r="BB31" s="293"/>
      <c r="BC31" s="293"/>
      <c r="BD31" s="294"/>
      <c r="BE31" s="184" t="s">
        <v>888</v>
      </c>
      <c r="BF31" s="184" t="s">
        <v>889</v>
      </c>
      <c r="BG31" s="184" t="s">
        <v>805</v>
      </c>
    </row>
    <row r="32" spans="1:59">
      <c r="A32" s="330"/>
      <c r="B32" s="345"/>
      <c r="C32" s="183">
        <v>1</v>
      </c>
      <c r="D32" s="184"/>
      <c r="E32" s="184"/>
      <c r="F32" s="184"/>
      <c r="G32" s="183">
        <v>2</v>
      </c>
      <c r="H32" s="184"/>
      <c r="I32" s="184"/>
      <c r="J32" s="183">
        <v>3</v>
      </c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3">
        <v>1</v>
      </c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3">
        <v>2</v>
      </c>
      <c r="AJ32" s="184"/>
      <c r="AK32" s="184"/>
      <c r="AL32" s="184"/>
      <c r="AM32" s="184"/>
      <c r="AN32" s="184"/>
      <c r="AO32" s="184"/>
      <c r="AP32" s="184"/>
      <c r="AQ32" s="184"/>
      <c r="AR32" s="183">
        <v>3</v>
      </c>
      <c r="AS32" s="183">
        <v>3</v>
      </c>
      <c r="AT32" s="184">
        <v>7</v>
      </c>
      <c r="AU32" s="109">
        <v>45981</v>
      </c>
      <c r="AV32" s="292" t="s">
        <v>627</v>
      </c>
      <c r="AW32" s="293"/>
      <c r="AX32" s="293"/>
      <c r="AY32" s="293"/>
      <c r="AZ32" s="293"/>
      <c r="BA32" s="293"/>
      <c r="BB32" s="293"/>
      <c r="BC32" s="293"/>
      <c r="BD32" s="294"/>
      <c r="BE32" s="184" t="s">
        <v>893</v>
      </c>
      <c r="BF32" s="184" t="s">
        <v>891</v>
      </c>
      <c r="BG32" s="184" t="s">
        <v>895</v>
      </c>
    </row>
    <row r="33" spans="1:59">
      <c r="A33" s="330"/>
      <c r="B33" s="346"/>
      <c r="C33" s="183">
        <v>1</v>
      </c>
      <c r="D33" s="184"/>
      <c r="E33" s="184"/>
      <c r="F33" s="184"/>
      <c r="G33" s="183">
        <v>2</v>
      </c>
      <c r="H33" s="184"/>
      <c r="I33" s="184"/>
      <c r="J33" s="183">
        <v>3</v>
      </c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3">
        <v>1</v>
      </c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3">
        <v>2</v>
      </c>
      <c r="AJ33" s="184"/>
      <c r="AK33" s="184"/>
      <c r="AL33" s="184"/>
      <c r="AM33" s="184"/>
      <c r="AN33" s="184"/>
      <c r="AO33" s="184"/>
      <c r="AP33" s="184"/>
      <c r="AQ33" s="184"/>
      <c r="AR33" s="183">
        <v>3</v>
      </c>
      <c r="AS33" s="183">
        <v>3</v>
      </c>
      <c r="AT33" s="184">
        <v>7</v>
      </c>
      <c r="AU33" s="109">
        <v>45981</v>
      </c>
      <c r="AV33" s="292" t="s">
        <v>627</v>
      </c>
      <c r="AW33" s="293"/>
      <c r="AX33" s="293"/>
      <c r="AY33" s="293"/>
      <c r="AZ33" s="293"/>
      <c r="BA33" s="293"/>
      <c r="BB33" s="293"/>
      <c r="BC33" s="293"/>
      <c r="BD33" s="294"/>
      <c r="BE33" s="184" t="s">
        <v>894</v>
      </c>
      <c r="BF33" s="184" t="s">
        <v>891</v>
      </c>
      <c r="BG33" s="184" t="s">
        <v>895</v>
      </c>
    </row>
    <row r="34" spans="1:59">
      <c r="A34" s="330"/>
      <c r="B34" s="344" t="s">
        <v>162</v>
      </c>
      <c r="C34" s="175">
        <v>2</v>
      </c>
      <c r="D34" s="176"/>
      <c r="E34" s="176"/>
      <c r="F34" s="176"/>
      <c r="G34" s="176"/>
      <c r="H34" s="176"/>
      <c r="I34" s="176"/>
      <c r="J34" s="175">
        <v>2</v>
      </c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5">
        <v>2</v>
      </c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5">
        <v>2</v>
      </c>
      <c r="AS34" s="183">
        <v>2</v>
      </c>
      <c r="AT34" s="176">
        <v>8</v>
      </c>
      <c r="AU34" s="109">
        <v>45966</v>
      </c>
      <c r="AV34" s="292" t="s">
        <v>627</v>
      </c>
      <c r="AW34" s="293"/>
      <c r="AX34" s="293"/>
      <c r="AY34" s="293"/>
      <c r="AZ34" s="293"/>
      <c r="BA34" s="293"/>
      <c r="BB34" s="293"/>
      <c r="BC34" s="293"/>
      <c r="BD34" s="294"/>
      <c r="BE34" s="176" t="s">
        <v>787</v>
      </c>
      <c r="BF34" s="176" t="s">
        <v>788</v>
      </c>
      <c r="BG34" s="176" t="s">
        <v>789</v>
      </c>
    </row>
    <row r="35" spans="1:59">
      <c r="A35" s="330"/>
      <c r="B35" s="345"/>
      <c r="C35" s="175">
        <v>1</v>
      </c>
      <c r="D35" s="176"/>
      <c r="E35" s="176"/>
      <c r="F35" s="176"/>
      <c r="G35" s="176"/>
      <c r="H35" s="176"/>
      <c r="I35" s="176"/>
      <c r="J35" s="175">
        <v>1</v>
      </c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5">
        <v>1</v>
      </c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5">
        <v>1</v>
      </c>
      <c r="AS35" s="175">
        <v>1</v>
      </c>
      <c r="AT35" s="176">
        <v>10</v>
      </c>
      <c r="AU35" s="109">
        <v>45967</v>
      </c>
      <c r="AV35" s="292" t="s">
        <v>627</v>
      </c>
      <c r="AW35" s="293"/>
      <c r="AX35" s="293"/>
      <c r="AY35" s="293"/>
      <c r="AZ35" s="293"/>
      <c r="BA35" s="293"/>
      <c r="BB35" s="293"/>
      <c r="BC35" s="293"/>
      <c r="BD35" s="294"/>
      <c r="BE35" s="176" t="s">
        <v>790</v>
      </c>
      <c r="BF35" s="176" t="s">
        <v>788</v>
      </c>
      <c r="BG35" s="176" t="s">
        <v>791</v>
      </c>
    </row>
    <row r="36" spans="1:59">
      <c r="A36" s="330"/>
      <c r="B36" s="345"/>
      <c r="C36" s="175">
        <v>2</v>
      </c>
      <c r="D36" s="176"/>
      <c r="E36" s="176"/>
      <c r="F36" s="176"/>
      <c r="G36" s="176"/>
      <c r="H36" s="176"/>
      <c r="I36" s="176"/>
      <c r="J36" s="175">
        <v>2</v>
      </c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5">
        <v>2</v>
      </c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5">
        <v>2</v>
      </c>
      <c r="AS36" s="175">
        <v>2</v>
      </c>
      <c r="AT36" s="176">
        <v>9</v>
      </c>
      <c r="AU36" s="109">
        <v>45968</v>
      </c>
      <c r="AV36" s="292" t="s">
        <v>627</v>
      </c>
      <c r="AW36" s="293"/>
      <c r="AX36" s="293"/>
      <c r="AY36" s="293"/>
      <c r="AZ36" s="293"/>
      <c r="BA36" s="293"/>
      <c r="BB36" s="293"/>
      <c r="BC36" s="293"/>
      <c r="BD36" s="294"/>
      <c r="BE36" s="176" t="s">
        <v>834</v>
      </c>
      <c r="BF36" s="176" t="s">
        <v>835</v>
      </c>
      <c r="BG36" s="176" t="s">
        <v>836</v>
      </c>
    </row>
    <row r="37" spans="1:59">
      <c r="A37" s="330"/>
      <c r="B37" s="345"/>
      <c r="C37" s="175">
        <v>1</v>
      </c>
      <c r="D37" s="176"/>
      <c r="E37" s="176"/>
      <c r="F37" s="176"/>
      <c r="G37" s="183">
        <v>4</v>
      </c>
      <c r="H37" s="176"/>
      <c r="I37" s="183">
        <v>1</v>
      </c>
      <c r="J37" s="175">
        <v>4</v>
      </c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5">
        <v>1</v>
      </c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83">
        <v>4</v>
      </c>
      <c r="AJ37" s="176"/>
      <c r="AK37" s="176"/>
      <c r="AL37" s="176"/>
      <c r="AM37" s="176"/>
      <c r="AN37" s="176"/>
      <c r="AO37" s="176"/>
      <c r="AP37" s="176"/>
      <c r="AQ37" s="176"/>
      <c r="AR37" s="175">
        <v>5</v>
      </c>
      <c r="AS37" s="175">
        <v>5</v>
      </c>
      <c r="AT37" s="176">
        <v>10</v>
      </c>
      <c r="AU37" s="109">
        <v>45980</v>
      </c>
      <c r="AV37" s="292" t="s">
        <v>627</v>
      </c>
      <c r="AW37" s="293"/>
      <c r="AX37" s="293"/>
      <c r="AY37" s="293"/>
      <c r="AZ37" s="293"/>
      <c r="BA37" s="293"/>
      <c r="BB37" s="293"/>
      <c r="BC37" s="293"/>
      <c r="BD37" s="294"/>
      <c r="BE37" s="176" t="s">
        <v>890</v>
      </c>
      <c r="BF37" s="176" t="s">
        <v>891</v>
      </c>
      <c r="BG37" s="176" t="s">
        <v>380</v>
      </c>
    </row>
    <row r="38" spans="1:59">
      <c r="A38" s="330"/>
      <c r="B38" s="345"/>
      <c r="C38" s="175">
        <v>1</v>
      </c>
      <c r="D38" s="176"/>
      <c r="E38" s="176"/>
      <c r="F38" s="176"/>
      <c r="G38" s="183">
        <v>4</v>
      </c>
      <c r="H38" s="176"/>
      <c r="I38" s="183">
        <v>1</v>
      </c>
      <c r="J38" s="175">
        <v>4</v>
      </c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5">
        <v>1</v>
      </c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83">
        <v>4</v>
      </c>
      <c r="AJ38" s="176"/>
      <c r="AK38" s="176"/>
      <c r="AL38" s="176"/>
      <c r="AM38" s="176"/>
      <c r="AN38" s="176"/>
      <c r="AO38" s="176"/>
      <c r="AP38" s="176"/>
      <c r="AQ38" s="176"/>
      <c r="AR38" s="175">
        <v>5</v>
      </c>
      <c r="AS38" s="175">
        <v>5</v>
      </c>
      <c r="AT38" s="176">
        <v>10</v>
      </c>
      <c r="AU38" s="109">
        <v>45980</v>
      </c>
      <c r="AV38" s="292" t="s">
        <v>627</v>
      </c>
      <c r="AW38" s="293"/>
      <c r="AX38" s="293"/>
      <c r="AY38" s="293"/>
      <c r="AZ38" s="293"/>
      <c r="BA38" s="293"/>
      <c r="BB38" s="293"/>
      <c r="BC38" s="293"/>
      <c r="BD38" s="294"/>
      <c r="BE38" s="176" t="s">
        <v>505</v>
      </c>
      <c r="BF38" s="184" t="s">
        <v>891</v>
      </c>
      <c r="BG38" s="176" t="s">
        <v>892</v>
      </c>
    </row>
    <row r="39" spans="1:59">
      <c r="A39" s="330"/>
      <c r="B39" s="345"/>
      <c r="C39" s="175"/>
      <c r="D39" s="176"/>
      <c r="E39" s="176"/>
      <c r="F39" s="176"/>
      <c r="G39" s="183">
        <v>4</v>
      </c>
      <c r="H39" s="176"/>
      <c r="I39" s="183">
        <v>1</v>
      </c>
      <c r="J39" s="175">
        <v>3</v>
      </c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83">
        <v>4</v>
      </c>
      <c r="AJ39" s="176"/>
      <c r="AK39" s="176"/>
      <c r="AL39" s="176"/>
      <c r="AM39" s="176"/>
      <c r="AN39" s="176"/>
      <c r="AO39" s="176"/>
      <c r="AP39" s="176"/>
      <c r="AQ39" s="176"/>
      <c r="AR39" s="175">
        <v>4</v>
      </c>
      <c r="AS39" s="175">
        <v>4</v>
      </c>
      <c r="AT39" s="184">
        <v>8</v>
      </c>
      <c r="AU39" s="109">
        <v>45982</v>
      </c>
      <c r="AV39" s="295" t="s">
        <v>627</v>
      </c>
      <c r="AW39" s="295"/>
      <c r="AX39" s="295"/>
      <c r="AY39" s="295"/>
      <c r="AZ39" s="295"/>
      <c r="BA39" s="295"/>
      <c r="BB39" s="295"/>
      <c r="BC39" s="295"/>
      <c r="BD39" s="295"/>
      <c r="BE39" s="184" t="s">
        <v>896</v>
      </c>
      <c r="BF39" s="184" t="s">
        <v>891</v>
      </c>
      <c r="BG39" s="184" t="s">
        <v>895</v>
      </c>
    </row>
    <row r="40" spans="1:59">
      <c r="A40" s="330"/>
      <c r="B40" s="346"/>
      <c r="C40" s="175"/>
      <c r="D40" s="176"/>
      <c r="E40" s="176"/>
      <c r="F40" s="176"/>
      <c r="G40" s="183">
        <v>4</v>
      </c>
      <c r="H40" s="176"/>
      <c r="I40" s="183">
        <v>1</v>
      </c>
      <c r="J40" s="175">
        <v>3</v>
      </c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83">
        <v>4</v>
      </c>
      <c r="AJ40" s="176"/>
      <c r="AK40" s="176"/>
      <c r="AL40" s="176"/>
      <c r="AM40" s="176"/>
      <c r="AN40" s="176"/>
      <c r="AO40" s="176"/>
      <c r="AP40" s="176"/>
      <c r="AQ40" s="176"/>
      <c r="AR40" s="175">
        <v>4</v>
      </c>
      <c r="AS40" s="175">
        <v>4</v>
      </c>
      <c r="AT40" s="184">
        <v>8</v>
      </c>
      <c r="AU40" s="109">
        <v>45982</v>
      </c>
      <c r="AV40" s="295" t="s">
        <v>627</v>
      </c>
      <c r="AW40" s="295"/>
      <c r="AX40" s="295"/>
      <c r="AY40" s="295"/>
      <c r="AZ40" s="295"/>
      <c r="BA40" s="295"/>
      <c r="BB40" s="295"/>
      <c r="BC40" s="295"/>
      <c r="BD40" s="295"/>
      <c r="BE40" s="184" t="s">
        <v>897</v>
      </c>
      <c r="BF40" s="184" t="s">
        <v>891</v>
      </c>
      <c r="BG40" s="184" t="s">
        <v>895</v>
      </c>
    </row>
    <row r="41" spans="1:59">
      <c r="A41" s="330"/>
      <c r="B41" s="344" t="s">
        <v>31</v>
      </c>
      <c r="C41" s="176"/>
      <c r="D41" s="176"/>
      <c r="E41" s="176"/>
      <c r="F41" s="176"/>
      <c r="G41" s="175">
        <v>18</v>
      </c>
      <c r="H41" s="176"/>
      <c r="I41" s="175">
        <v>1</v>
      </c>
      <c r="J41" s="175">
        <v>9</v>
      </c>
      <c r="K41" s="175">
        <v>8</v>
      </c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5">
        <v>18</v>
      </c>
      <c r="AJ41" s="176"/>
      <c r="AK41" s="176"/>
      <c r="AL41" s="176"/>
      <c r="AM41" s="176"/>
      <c r="AN41" s="176"/>
      <c r="AO41" s="176"/>
      <c r="AP41" s="176"/>
      <c r="AQ41" s="176"/>
      <c r="AR41" s="175">
        <v>18</v>
      </c>
      <c r="AS41" s="175">
        <v>18</v>
      </c>
      <c r="AT41" s="176">
        <v>26</v>
      </c>
      <c r="AU41" s="109">
        <v>45971</v>
      </c>
      <c r="AV41" s="292" t="s">
        <v>627</v>
      </c>
      <c r="AW41" s="293"/>
      <c r="AX41" s="293"/>
      <c r="AY41" s="293"/>
      <c r="AZ41" s="293"/>
      <c r="BA41" s="293"/>
      <c r="BB41" s="293"/>
      <c r="BC41" s="293"/>
      <c r="BD41" s="294"/>
      <c r="BE41" s="176" t="s">
        <v>792</v>
      </c>
      <c r="BF41" s="176" t="s">
        <v>793</v>
      </c>
      <c r="BG41" s="176" t="s">
        <v>176</v>
      </c>
    </row>
    <row r="42" spans="1:59">
      <c r="A42" s="330"/>
      <c r="B42" s="345"/>
      <c r="C42" s="176"/>
      <c r="D42" s="176"/>
      <c r="E42" s="176"/>
      <c r="F42" s="176"/>
      <c r="G42" s="175">
        <v>5</v>
      </c>
      <c r="H42" s="176"/>
      <c r="I42" s="176"/>
      <c r="J42" s="175">
        <v>1</v>
      </c>
      <c r="K42" s="175">
        <v>4</v>
      </c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5">
        <v>5</v>
      </c>
      <c r="AJ42" s="176"/>
      <c r="AK42" s="176"/>
      <c r="AL42" s="176"/>
      <c r="AM42" s="176"/>
      <c r="AN42" s="176"/>
      <c r="AO42" s="176"/>
      <c r="AP42" s="176"/>
      <c r="AQ42" s="176"/>
      <c r="AR42" s="175">
        <v>5</v>
      </c>
      <c r="AS42" s="175">
        <v>5</v>
      </c>
      <c r="AT42" s="176">
        <v>8</v>
      </c>
      <c r="AU42" s="109">
        <v>45980</v>
      </c>
      <c r="AV42" s="292" t="s">
        <v>627</v>
      </c>
      <c r="AW42" s="293"/>
      <c r="AX42" s="293"/>
      <c r="AY42" s="293"/>
      <c r="AZ42" s="293"/>
      <c r="BA42" s="293"/>
      <c r="BB42" s="293"/>
      <c r="BC42" s="293"/>
      <c r="BD42" s="294"/>
      <c r="BE42" s="176" t="s">
        <v>838</v>
      </c>
      <c r="BF42" s="176" t="s">
        <v>839</v>
      </c>
      <c r="BG42" s="176" t="s">
        <v>840</v>
      </c>
    </row>
    <row r="43" spans="1:59">
      <c r="A43" s="330"/>
      <c r="B43" s="346"/>
      <c r="C43" s="179"/>
      <c r="D43" s="179"/>
      <c r="E43" s="179"/>
      <c r="F43" s="179"/>
      <c r="G43" s="180">
        <v>6</v>
      </c>
      <c r="H43" s="179"/>
      <c r="I43" s="180">
        <v>3</v>
      </c>
      <c r="J43" s="180">
        <v>2</v>
      </c>
      <c r="K43" s="180">
        <v>1</v>
      </c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80">
        <v>6</v>
      </c>
      <c r="AJ43" s="179"/>
      <c r="AK43" s="179"/>
      <c r="AL43" s="179"/>
      <c r="AM43" s="179"/>
      <c r="AN43" s="179"/>
      <c r="AO43" s="179"/>
      <c r="AP43" s="179"/>
      <c r="AQ43" s="179"/>
      <c r="AR43" s="180">
        <v>6</v>
      </c>
      <c r="AS43" s="180">
        <v>6</v>
      </c>
      <c r="AT43" s="179">
        <v>8</v>
      </c>
      <c r="AU43" s="109">
        <v>45987</v>
      </c>
      <c r="AV43" s="292" t="s">
        <v>627</v>
      </c>
      <c r="AW43" s="293"/>
      <c r="AX43" s="293"/>
      <c r="AY43" s="293"/>
      <c r="AZ43" s="293"/>
      <c r="BA43" s="293"/>
      <c r="BB43" s="293"/>
      <c r="BC43" s="293"/>
      <c r="BD43" s="294"/>
      <c r="BE43" s="179" t="s">
        <v>856</v>
      </c>
      <c r="BF43" s="179" t="s">
        <v>857</v>
      </c>
      <c r="BG43" s="179" t="s">
        <v>858</v>
      </c>
    </row>
    <row r="44" spans="1:59">
      <c r="A44" s="330"/>
      <c r="B44" s="347" t="s">
        <v>29</v>
      </c>
      <c r="C44" s="179"/>
      <c r="D44" s="179"/>
      <c r="E44" s="179"/>
      <c r="F44" s="179"/>
      <c r="G44" s="180">
        <v>8</v>
      </c>
      <c r="H44" s="179"/>
      <c r="I44" s="180">
        <v>4</v>
      </c>
      <c r="J44" s="180">
        <v>2</v>
      </c>
      <c r="K44" s="180">
        <v>2</v>
      </c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80">
        <v>8</v>
      </c>
      <c r="AJ44" s="179"/>
      <c r="AK44" s="179"/>
      <c r="AL44" s="179"/>
      <c r="AM44" s="179"/>
      <c r="AN44" s="179"/>
      <c r="AO44" s="179"/>
      <c r="AP44" s="179"/>
      <c r="AQ44" s="179"/>
      <c r="AR44" s="180">
        <v>8</v>
      </c>
      <c r="AS44" s="180">
        <v>8</v>
      </c>
      <c r="AT44" s="179">
        <v>12</v>
      </c>
      <c r="AU44" s="109">
        <v>45967</v>
      </c>
      <c r="AV44" s="292" t="s">
        <v>859</v>
      </c>
      <c r="AW44" s="293"/>
      <c r="AX44" s="293"/>
      <c r="AY44" s="293"/>
      <c r="AZ44" s="293"/>
      <c r="BA44" s="293"/>
      <c r="BB44" s="293"/>
      <c r="BC44" s="293"/>
      <c r="BD44" s="294"/>
      <c r="BE44" s="179" t="s">
        <v>860</v>
      </c>
      <c r="BF44" s="179" t="s">
        <v>861</v>
      </c>
      <c r="BG44" s="179" t="s">
        <v>158</v>
      </c>
    </row>
    <row r="45" spans="1:59">
      <c r="A45" s="330"/>
      <c r="B45" s="348"/>
      <c r="C45" s="184"/>
      <c r="D45" s="184"/>
      <c r="E45" s="184"/>
      <c r="F45" s="184"/>
      <c r="G45" s="183">
        <v>7</v>
      </c>
      <c r="H45" s="184"/>
      <c r="I45" s="184"/>
      <c r="J45" s="183">
        <v>7</v>
      </c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3">
        <v>7</v>
      </c>
      <c r="AJ45" s="184"/>
      <c r="AK45" s="184"/>
      <c r="AL45" s="184"/>
      <c r="AM45" s="184"/>
      <c r="AN45" s="184"/>
      <c r="AO45" s="184"/>
      <c r="AP45" s="184"/>
      <c r="AQ45" s="184"/>
      <c r="AR45" s="183">
        <v>7</v>
      </c>
      <c r="AS45" s="183">
        <v>7</v>
      </c>
      <c r="AT45" s="184">
        <v>18</v>
      </c>
      <c r="AU45" s="109">
        <v>45972</v>
      </c>
      <c r="AV45" s="295" t="s">
        <v>627</v>
      </c>
      <c r="AW45" s="295"/>
      <c r="AX45" s="295"/>
      <c r="AY45" s="295"/>
      <c r="AZ45" s="295"/>
      <c r="BA45" s="295"/>
      <c r="BB45" s="295"/>
      <c r="BC45" s="295"/>
      <c r="BD45" s="295"/>
      <c r="BE45" s="184" t="s">
        <v>103</v>
      </c>
      <c r="BF45" s="184" t="s">
        <v>862</v>
      </c>
      <c r="BG45" s="184" t="s">
        <v>863</v>
      </c>
    </row>
    <row r="46" spans="1:59">
      <c r="A46" s="330"/>
      <c r="B46" s="348"/>
      <c r="C46" s="183">
        <v>2</v>
      </c>
      <c r="D46" s="184"/>
      <c r="E46" s="184"/>
      <c r="F46" s="184"/>
      <c r="G46" s="183">
        <v>7</v>
      </c>
      <c r="H46" s="184"/>
      <c r="I46" s="184"/>
      <c r="J46" s="183">
        <v>9</v>
      </c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3">
        <v>9</v>
      </c>
      <c r="AJ46" s="184"/>
      <c r="AK46" s="184"/>
      <c r="AL46" s="184"/>
      <c r="AM46" s="184"/>
      <c r="AN46" s="184"/>
      <c r="AO46" s="184"/>
      <c r="AP46" s="184"/>
      <c r="AQ46" s="184"/>
      <c r="AR46" s="183">
        <v>9</v>
      </c>
      <c r="AS46" s="183">
        <v>9</v>
      </c>
      <c r="AT46" s="184">
        <v>20</v>
      </c>
      <c r="AU46" s="109">
        <v>45972</v>
      </c>
      <c r="AV46" s="295" t="s">
        <v>627</v>
      </c>
      <c r="AW46" s="295"/>
      <c r="AX46" s="295"/>
      <c r="AY46" s="295"/>
      <c r="AZ46" s="295"/>
      <c r="BA46" s="295"/>
      <c r="BB46" s="295"/>
      <c r="BC46" s="295"/>
      <c r="BD46" s="295"/>
      <c r="BE46" s="184" t="s">
        <v>864</v>
      </c>
      <c r="BF46" s="184" t="s">
        <v>862</v>
      </c>
      <c r="BG46" s="184" t="s">
        <v>865</v>
      </c>
    </row>
    <row r="47" spans="1:59">
      <c r="A47" s="330"/>
      <c r="B47" s="348"/>
      <c r="C47" s="184"/>
      <c r="D47" s="184"/>
      <c r="E47" s="184"/>
      <c r="F47" s="184"/>
      <c r="G47" s="183">
        <v>9</v>
      </c>
      <c r="H47" s="184"/>
      <c r="I47" s="183">
        <v>2</v>
      </c>
      <c r="J47" s="183">
        <v>5</v>
      </c>
      <c r="K47" s="183">
        <v>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3">
        <v>1</v>
      </c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3">
        <v>8</v>
      </c>
      <c r="AJ47" s="184"/>
      <c r="AK47" s="184"/>
      <c r="AL47" s="184"/>
      <c r="AM47" s="184"/>
      <c r="AN47" s="184"/>
      <c r="AO47" s="184"/>
      <c r="AP47" s="184"/>
      <c r="AQ47" s="184"/>
      <c r="AR47" s="183">
        <v>9</v>
      </c>
      <c r="AS47" s="183">
        <v>9</v>
      </c>
      <c r="AT47" s="184">
        <v>23</v>
      </c>
      <c r="AU47" s="109">
        <v>45973</v>
      </c>
      <c r="AV47" s="295" t="s">
        <v>627</v>
      </c>
      <c r="AW47" s="295"/>
      <c r="AX47" s="295"/>
      <c r="AY47" s="295"/>
      <c r="AZ47" s="295"/>
      <c r="BA47" s="295"/>
      <c r="BB47" s="295"/>
      <c r="BC47" s="295"/>
      <c r="BD47" s="295"/>
      <c r="BE47" s="184" t="s">
        <v>866</v>
      </c>
      <c r="BF47" s="184" t="s">
        <v>862</v>
      </c>
      <c r="BG47" s="184" t="s">
        <v>867</v>
      </c>
    </row>
    <row r="48" spans="1:59">
      <c r="A48" s="330"/>
      <c r="B48" s="348"/>
      <c r="C48" s="184"/>
      <c r="D48" s="184"/>
      <c r="E48" s="184"/>
      <c r="F48" s="184"/>
      <c r="G48" s="183">
        <v>12</v>
      </c>
      <c r="H48" s="184"/>
      <c r="I48" s="184"/>
      <c r="J48" s="183">
        <v>12</v>
      </c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3">
        <v>12</v>
      </c>
      <c r="AJ48" s="184"/>
      <c r="AK48" s="184"/>
      <c r="AL48" s="184"/>
      <c r="AM48" s="184"/>
      <c r="AN48" s="184"/>
      <c r="AO48" s="184"/>
      <c r="AP48" s="184"/>
      <c r="AQ48" s="184"/>
      <c r="AR48" s="183">
        <v>12</v>
      </c>
      <c r="AS48" s="183">
        <v>12</v>
      </c>
      <c r="AT48" s="184">
        <v>26</v>
      </c>
      <c r="AU48" s="109">
        <v>45973</v>
      </c>
      <c r="AV48" s="292" t="s">
        <v>627</v>
      </c>
      <c r="AW48" s="293"/>
      <c r="AX48" s="293"/>
      <c r="AY48" s="293"/>
      <c r="AZ48" s="293"/>
      <c r="BA48" s="293"/>
      <c r="BB48" s="293"/>
      <c r="BC48" s="293"/>
      <c r="BD48" s="294"/>
      <c r="BE48" s="184" t="s">
        <v>866</v>
      </c>
      <c r="BF48" s="184" t="s">
        <v>862</v>
      </c>
      <c r="BG48" s="184" t="s">
        <v>868</v>
      </c>
    </row>
    <row r="49" spans="1:59">
      <c r="A49" s="330"/>
      <c r="B49" s="348"/>
      <c r="C49" s="184"/>
      <c r="D49" s="184"/>
      <c r="E49" s="184"/>
      <c r="F49" s="184"/>
      <c r="G49" s="183">
        <v>3</v>
      </c>
      <c r="H49" s="184"/>
      <c r="I49" s="183">
        <v>2</v>
      </c>
      <c r="J49" s="183">
        <v>1</v>
      </c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3">
        <v>3</v>
      </c>
      <c r="AJ49" s="184"/>
      <c r="AK49" s="184"/>
      <c r="AL49" s="184"/>
      <c r="AM49" s="184"/>
      <c r="AN49" s="184"/>
      <c r="AO49" s="184"/>
      <c r="AP49" s="184"/>
      <c r="AQ49" s="184"/>
      <c r="AR49" s="183">
        <v>3</v>
      </c>
      <c r="AS49" s="183">
        <v>3</v>
      </c>
      <c r="AT49" s="184">
        <v>14</v>
      </c>
      <c r="AU49" s="109">
        <v>45973</v>
      </c>
      <c r="AV49" s="292" t="s">
        <v>869</v>
      </c>
      <c r="AW49" s="293"/>
      <c r="AX49" s="293"/>
      <c r="AY49" s="293"/>
      <c r="AZ49" s="293"/>
      <c r="BA49" s="293"/>
      <c r="BB49" s="293"/>
      <c r="BC49" s="293"/>
      <c r="BD49" s="294"/>
      <c r="BE49" s="184" t="s">
        <v>870</v>
      </c>
      <c r="BF49" s="184" t="s">
        <v>871</v>
      </c>
      <c r="BG49" s="184" t="s">
        <v>872</v>
      </c>
    </row>
    <row r="50" spans="1:59">
      <c r="A50" s="330"/>
      <c r="B50" s="348"/>
      <c r="C50" s="184"/>
      <c r="D50" s="184"/>
      <c r="E50" s="184"/>
      <c r="F50" s="184"/>
      <c r="G50" s="183">
        <v>10</v>
      </c>
      <c r="H50" s="184"/>
      <c r="I50" s="183">
        <v>2</v>
      </c>
      <c r="J50" s="183">
        <v>7</v>
      </c>
      <c r="K50" s="183">
        <v>1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3">
        <v>1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3">
        <v>9</v>
      </c>
      <c r="AJ50" s="184"/>
      <c r="AK50" s="184"/>
      <c r="AL50" s="184"/>
      <c r="AM50" s="184"/>
      <c r="AN50" s="184"/>
      <c r="AO50" s="184"/>
      <c r="AP50" s="184"/>
      <c r="AQ50" s="184"/>
      <c r="AR50" s="183">
        <v>10</v>
      </c>
      <c r="AS50" s="183">
        <v>10</v>
      </c>
      <c r="AT50" s="184">
        <v>20</v>
      </c>
      <c r="AU50" s="109">
        <v>45974</v>
      </c>
      <c r="AV50" s="292" t="s">
        <v>627</v>
      </c>
      <c r="AW50" s="293"/>
      <c r="AX50" s="293"/>
      <c r="AY50" s="293"/>
      <c r="AZ50" s="293"/>
      <c r="BA50" s="293"/>
      <c r="BB50" s="293"/>
      <c r="BC50" s="293"/>
      <c r="BD50" s="294"/>
      <c r="BE50" s="184" t="s">
        <v>866</v>
      </c>
      <c r="BF50" s="184" t="s">
        <v>862</v>
      </c>
      <c r="BG50" s="184" t="s">
        <v>873</v>
      </c>
    </row>
    <row r="51" spans="1:59">
      <c r="A51" s="330"/>
      <c r="B51" s="348"/>
      <c r="C51" s="184"/>
      <c r="D51" s="184"/>
      <c r="E51" s="184"/>
      <c r="F51" s="184"/>
      <c r="G51" s="183">
        <v>9</v>
      </c>
      <c r="H51" s="184"/>
      <c r="I51" s="183"/>
      <c r="J51" s="183">
        <v>9</v>
      </c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3">
        <v>9</v>
      </c>
      <c r="AJ51" s="184"/>
      <c r="AK51" s="184"/>
      <c r="AL51" s="184"/>
      <c r="AM51" s="184"/>
      <c r="AN51" s="184"/>
      <c r="AO51" s="184"/>
      <c r="AP51" s="184"/>
      <c r="AQ51" s="184"/>
      <c r="AR51" s="183">
        <v>9</v>
      </c>
      <c r="AS51" s="183">
        <v>9</v>
      </c>
      <c r="AT51" s="184">
        <v>20</v>
      </c>
      <c r="AU51" s="109">
        <v>45974</v>
      </c>
      <c r="AV51" s="292" t="s">
        <v>627</v>
      </c>
      <c r="AW51" s="293"/>
      <c r="AX51" s="293"/>
      <c r="AY51" s="293"/>
      <c r="AZ51" s="293"/>
      <c r="BA51" s="293"/>
      <c r="BB51" s="293"/>
      <c r="BC51" s="293"/>
      <c r="BD51" s="294"/>
      <c r="BE51" s="184" t="s">
        <v>866</v>
      </c>
      <c r="BF51" s="184" t="s">
        <v>862</v>
      </c>
      <c r="BG51" s="184" t="s">
        <v>874</v>
      </c>
    </row>
    <row r="52" spans="1:59">
      <c r="A52" s="330"/>
      <c r="B52" s="348"/>
      <c r="C52" s="184"/>
      <c r="D52" s="184"/>
      <c r="E52" s="184"/>
      <c r="F52" s="184"/>
      <c r="G52" s="183">
        <v>1</v>
      </c>
      <c r="H52" s="184"/>
      <c r="I52" s="184"/>
      <c r="J52" s="184"/>
      <c r="K52" s="183">
        <v>1</v>
      </c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3">
        <v>1</v>
      </c>
      <c r="AJ52" s="184"/>
      <c r="AK52" s="184"/>
      <c r="AL52" s="184"/>
      <c r="AM52" s="184"/>
      <c r="AN52" s="184"/>
      <c r="AO52" s="184"/>
      <c r="AP52" s="184"/>
      <c r="AQ52" s="184"/>
      <c r="AR52" s="183">
        <v>1</v>
      </c>
      <c r="AS52" s="183">
        <v>1</v>
      </c>
      <c r="AT52" s="184">
        <v>6</v>
      </c>
      <c r="AU52" s="109">
        <v>45978</v>
      </c>
      <c r="AV52" s="292" t="s">
        <v>627</v>
      </c>
      <c r="AW52" s="293"/>
      <c r="AX52" s="293"/>
      <c r="AY52" s="293"/>
      <c r="AZ52" s="293"/>
      <c r="BA52" s="293"/>
      <c r="BB52" s="293"/>
      <c r="BC52" s="293"/>
      <c r="BD52" s="294"/>
      <c r="BE52" s="184" t="s">
        <v>875</v>
      </c>
      <c r="BF52" s="184" t="s">
        <v>876</v>
      </c>
      <c r="BG52" s="184" t="s">
        <v>877</v>
      </c>
    </row>
    <row r="53" spans="1:59">
      <c r="A53" s="330"/>
      <c r="B53" s="348"/>
      <c r="C53" s="184"/>
      <c r="D53" s="184"/>
      <c r="E53" s="184"/>
      <c r="F53" s="184"/>
      <c r="G53" s="183">
        <v>1</v>
      </c>
      <c r="H53" s="184"/>
      <c r="I53" s="184"/>
      <c r="J53" s="184"/>
      <c r="K53" s="183">
        <v>1</v>
      </c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3">
        <v>1</v>
      </c>
      <c r="AJ53" s="184"/>
      <c r="AK53" s="184"/>
      <c r="AL53" s="184"/>
      <c r="AM53" s="184"/>
      <c r="AN53" s="184"/>
      <c r="AO53" s="184"/>
      <c r="AP53" s="184"/>
      <c r="AQ53" s="184"/>
      <c r="AR53" s="183">
        <v>1</v>
      </c>
      <c r="AS53" s="183">
        <v>1</v>
      </c>
      <c r="AT53" s="184">
        <v>5</v>
      </c>
      <c r="AU53" s="109">
        <v>45978</v>
      </c>
      <c r="AV53" s="292" t="s">
        <v>627</v>
      </c>
      <c r="AW53" s="293"/>
      <c r="AX53" s="293"/>
      <c r="AY53" s="293"/>
      <c r="AZ53" s="293"/>
      <c r="BA53" s="293"/>
      <c r="BB53" s="293"/>
      <c r="BC53" s="293"/>
      <c r="BD53" s="294"/>
      <c r="BE53" s="184" t="s">
        <v>878</v>
      </c>
      <c r="BF53" s="184" t="s">
        <v>876</v>
      </c>
      <c r="BG53" s="184" t="s">
        <v>877</v>
      </c>
    </row>
    <row r="54" spans="1:59">
      <c r="A54" s="330"/>
      <c r="B54" s="348"/>
      <c r="C54" s="184"/>
      <c r="D54" s="184"/>
      <c r="E54" s="184"/>
      <c r="F54" s="184"/>
      <c r="G54" s="183">
        <v>1</v>
      </c>
      <c r="H54" s="184"/>
      <c r="I54" s="184"/>
      <c r="J54" s="184"/>
      <c r="K54" s="183">
        <v>1</v>
      </c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3">
        <v>1</v>
      </c>
      <c r="AJ54" s="184"/>
      <c r="AK54" s="184"/>
      <c r="AL54" s="184"/>
      <c r="AM54" s="184"/>
      <c r="AN54" s="184"/>
      <c r="AO54" s="184"/>
      <c r="AP54" s="184"/>
      <c r="AQ54" s="184"/>
      <c r="AR54" s="183">
        <v>1</v>
      </c>
      <c r="AS54" s="183">
        <v>1</v>
      </c>
      <c r="AT54" s="184">
        <v>6</v>
      </c>
      <c r="AU54" s="109">
        <v>45979</v>
      </c>
      <c r="AV54" s="292" t="s">
        <v>627</v>
      </c>
      <c r="AW54" s="293"/>
      <c r="AX54" s="293"/>
      <c r="AY54" s="293"/>
      <c r="AZ54" s="293"/>
      <c r="BA54" s="293"/>
      <c r="BB54" s="293"/>
      <c r="BC54" s="293"/>
      <c r="BD54" s="294"/>
      <c r="BE54" s="184" t="s">
        <v>879</v>
      </c>
      <c r="BF54" s="184" t="s">
        <v>876</v>
      </c>
      <c r="BG54" s="184" t="s">
        <v>877</v>
      </c>
    </row>
    <row r="55" spans="1:59">
      <c r="A55" s="330"/>
      <c r="B55" s="348"/>
      <c r="C55" s="184"/>
      <c r="D55" s="184"/>
      <c r="E55" s="184"/>
      <c r="F55" s="184"/>
      <c r="G55" s="183">
        <v>1</v>
      </c>
      <c r="H55" s="184"/>
      <c r="I55" s="184"/>
      <c r="J55" s="184"/>
      <c r="K55" s="183">
        <v>1</v>
      </c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3">
        <v>1</v>
      </c>
      <c r="AJ55" s="184"/>
      <c r="AK55" s="184"/>
      <c r="AL55" s="184"/>
      <c r="AM55" s="184"/>
      <c r="AN55" s="184"/>
      <c r="AO55" s="184"/>
      <c r="AP55" s="184"/>
      <c r="AQ55" s="184"/>
      <c r="AR55" s="183">
        <v>1</v>
      </c>
      <c r="AS55" s="183">
        <v>1</v>
      </c>
      <c r="AT55" s="184">
        <v>6</v>
      </c>
      <c r="AU55" s="109">
        <v>45979</v>
      </c>
      <c r="AV55" s="292" t="s">
        <v>627</v>
      </c>
      <c r="AW55" s="293"/>
      <c r="AX55" s="293"/>
      <c r="AY55" s="293"/>
      <c r="AZ55" s="293"/>
      <c r="BA55" s="293"/>
      <c r="BB55" s="293"/>
      <c r="BC55" s="293"/>
      <c r="BD55" s="294"/>
      <c r="BE55" s="184" t="s">
        <v>831</v>
      </c>
      <c r="BF55" s="184" t="s">
        <v>876</v>
      </c>
      <c r="BG55" s="184" t="s">
        <v>877</v>
      </c>
    </row>
    <row r="56" spans="1:59">
      <c r="A56" s="330"/>
      <c r="B56" s="348"/>
      <c r="C56" s="184"/>
      <c r="D56" s="184"/>
      <c r="E56" s="184"/>
      <c r="F56" s="184"/>
      <c r="G56" s="183">
        <v>1</v>
      </c>
      <c r="H56" s="184"/>
      <c r="I56" s="184"/>
      <c r="J56" s="184"/>
      <c r="K56" s="183">
        <v>1</v>
      </c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3">
        <v>1</v>
      </c>
      <c r="AJ56" s="184"/>
      <c r="AK56" s="184"/>
      <c r="AL56" s="184"/>
      <c r="AM56" s="184"/>
      <c r="AN56" s="184"/>
      <c r="AO56" s="184"/>
      <c r="AP56" s="184"/>
      <c r="AQ56" s="184"/>
      <c r="AR56" s="183">
        <v>1</v>
      </c>
      <c r="AS56" s="183">
        <v>1</v>
      </c>
      <c r="AT56" s="184">
        <v>6</v>
      </c>
      <c r="AU56" s="109">
        <v>45980</v>
      </c>
      <c r="AV56" s="292" t="s">
        <v>627</v>
      </c>
      <c r="AW56" s="293"/>
      <c r="AX56" s="293"/>
      <c r="AY56" s="293"/>
      <c r="AZ56" s="293"/>
      <c r="BA56" s="293"/>
      <c r="BB56" s="293"/>
      <c r="BC56" s="293"/>
      <c r="BD56" s="294"/>
      <c r="BE56" s="184" t="s">
        <v>880</v>
      </c>
      <c r="BF56" s="184" t="s">
        <v>876</v>
      </c>
      <c r="BG56" s="184" t="s">
        <v>877</v>
      </c>
    </row>
    <row r="57" spans="1:59">
      <c r="A57" s="330"/>
      <c r="B57" s="348"/>
      <c r="C57" s="184"/>
      <c r="D57" s="184"/>
      <c r="E57" s="184"/>
      <c r="F57" s="184"/>
      <c r="G57" s="183">
        <v>1</v>
      </c>
      <c r="H57" s="184"/>
      <c r="I57" s="184"/>
      <c r="J57" s="184"/>
      <c r="K57" s="183">
        <v>1</v>
      </c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3">
        <v>1</v>
      </c>
      <c r="AJ57" s="184"/>
      <c r="AK57" s="184"/>
      <c r="AL57" s="184"/>
      <c r="AM57" s="184"/>
      <c r="AN57" s="184"/>
      <c r="AO57" s="184"/>
      <c r="AP57" s="184"/>
      <c r="AQ57" s="184"/>
      <c r="AR57" s="183">
        <v>1</v>
      </c>
      <c r="AS57" s="183">
        <v>1</v>
      </c>
      <c r="AT57" s="184">
        <v>6</v>
      </c>
      <c r="AU57" s="109">
        <v>45981</v>
      </c>
      <c r="AV57" s="292" t="s">
        <v>627</v>
      </c>
      <c r="AW57" s="293"/>
      <c r="AX57" s="293"/>
      <c r="AY57" s="293"/>
      <c r="AZ57" s="293"/>
      <c r="BA57" s="293"/>
      <c r="BB57" s="293"/>
      <c r="BC57" s="293"/>
      <c r="BD57" s="294"/>
      <c r="BE57" s="184" t="s">
        <v>881</v>
      </c>
      <c r="BF57" s="184" t="s">
        <v>876</v>
      </c>
      <c r="BG57" s="184" t="s">
        <v>877</v>
      </c>
    </row>
    <row r="58" spans="1:59">
      <c r="A58" s="330"/>
      <c r="B58" s="348"/>
      <c r="C58" s="183">
        <v>2</v>
      </c>
      <c r="D58" s="184"/>
      <c r="E58" s="184"/>
      <c r="F58" s="184"/>
      <c r="G58" s="183">
        <v>14</v>
      </c>
      <c r="H58" s="184"/>
      <c r="I58" s="183">
        <v>8</v>
      </c>
      <c r="J58" s="183">
        <v>8</v>
      </c>
      <c r="K58" s="184"/>
      <c r="L58" s="183">
        <v>1</v>
      </c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3">
        <v>15</v>
      </c>
      <c r="AJ58" s="184"/>
      <c r="AK58" s="184"/>
      <c r="AL58" s="183">
        <v>1</v>
      </c>
      <c r="AM58" s="184"/>
      <c r="AN58" s="184"/>
      <c r="AO58" s="184"/>
      <c r="AP58" s="184"/>
      <c r="AQ58" s="184"/>
      <c r="AR58" s="183">
        <v>15</v>
      </c>
      <c r="AS58" s="183">
        <v>16</v>
      </c>
      <c r="AT58" s="184">
        <v>26</v>
      </c>
      <c r="AU58" s="109">
        <v>45982</v>
      </c>
      <c r="AV58" s="292" t="s">
        <v>627</v>
      </c>
      <c r="AW58" s="293"/>
      <c r="AX58" s="293"/>
      <c r="AY58" s="293"/>
      <c r="AZ58" s="293"/>
      <c r="BA58" s="293"/>
      <c r="BB58" s="293"/>
      <c r="BC58" s="293"/>
      <c r="BD58" s="294"/>
      <c r="BE58" s="184" t="s">
        <v>882</v>
      </c>
      <c r="BF58" s="184" t="s">
        <v>883</v>
      </c>
      <c r="BG58" s="184" t="s">
        <v>884</v>
      </c>
    </row>
    <row r="59" spans="1:59">
      <c r="A59" s="330"/>
      <c r="B59" s="348"/>
      <c r="C59" s="183"/>
      <c r="D59" s="184"/>
      <c r="E59" s="184"/>
      <c r="F59" s="184"/>
      <c r="G59" s="183">
        <v>1</v>
      </c>
      <c r="H59" s="184"/>
      <c r="I59" s="183"/>
      <c r="J59" s="183"/>
      <c r="K59" s="184">
        <v>1</v>
      </c>
      <c r="L59" s="183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3">
        <v>1</v>
      </c>
      <c r="AJ59" s="184"/>
      <c r="AK59" s="184"/>
      <c r="AL59" s="183"/>
      <c r="AM59" s="184"/>
      <c r="AN59" s="184"/>
      <c r="AO59" s="184"/>
      <c r="AP59" s="184"/>
      <c r="AQ59" s="184"/>
      <c r="AR59" s="183">
        <v>1</v>
      </c>
      <c r="AS59" s="183">
        <v>1</v>
      </c>
      <c r="AT59" s="184">
        <v>2</v>
      </c>
      <c r="AU59" s="109">
        <v>45985</v>
      </c>
      <c r="AV59" s="292" t="s">
        <v>859</v>
      </c>
      <c r="AW59" s="293"/>
      <c r="AX59" s="293"/>
      <c r="AY59" s="293"/>
      <c r="AZ59" s="293"/>
      <c r="BA59" s="293"/>
      <c r="BB59" s="293"/>
      <c r="BC59" s="293"/>
      <c r="BD59" s="294"/>
      <c r="BE59" s="184" t="s">
        <v>914</v>
      </c>
      <c r="BF59" s="184" t="s">
        <v>5</v>
      </c>
      <c r="BG59" s="184" t="s">
        <v>858</v>
      </c>
    </row>
    <row r="60" spans="1:59">
      <c r="A60" s="330"/>
      <c r="B60" s="348"/>
      <c r="C60" s="184"/>
      <c r="D60" s="184"/>
      <c r="E60" s="184"/>
      <c r="F60" s="184"/>
      <c r="G60" s="183">
        <v>13</v>
      </c>
      <c r="H60" s="184"/>
      <c r="I60" s="183">
        <v>4</v>
      </c>
      <c r="J60" s="183">
        <v>6</v>
      </c>
      <c r="K60" s="183">
        <v>3</v>
      </c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3">
        <v>13</v>
      </c>
      <c r="AJ60" s="184"/>
      <c r="AK60" s="184"/>
      <c r="AL60" s="184"/>
      <c r="AM60" s="184"/>
      <c r="AN60" s="184"/>
      <c r="AO60" s="184"/>
      <c r="AP60" s="184"/>
      <c r="AQ60" s="184"/>
      <c r="AR60" s="183">
        <v>13</v>
      </c>
      <c r="AS60" s="183">
        <v>13</v>
      </c>
      <c r="AT60" s="184">
        <v>20</v>
      </c>
      <c r="AU60" s="109">
        <v>45986</v>
      </c>
      <c r="AV60" s="292" t="s">
        <v>859</v>
      </c>
      <c r="AW60" s="293"/>
      <c r="AX60" s="293"/>
      <c r="AY60" s="293"/>
      <c r="AZ60" s="293"/>
      <c r="BA60" s="293"/>
      <c r="BB60" s="293"/>
      <c r="BC60" s="293"/>
      <c r="BD60" s="294"/>
      <c r="BE60" s="184" t="s">
        <v>885</v>
      </c>
      <c r="BF60" s="184" t="s">
        <v>886</v>
      </c>
      <c r="BG60" s="184" t="s">
        <v>887</v>
      </c>
    </row>
    <row r="61" spans="1:59">
      <c r="A61" s="330"/>
      <c r="B61" s="348"/>
      <c r="C61" s="184"/>
      <c r="D61" s="184"/>
      <c r="E61" s="183">
        <v>1</v>
      </c>
      <c r="F61" s="184"/>
      <c r="G61" s="183">
        <v>24</v>
      </c>
      <c r="H61" s="184"/>
      <c r="I61" s="183">
        <v>3</v>
      </c>
      <c r="J61" s="183">
        <v>15</v>
      </c>
      <c r="K61" s="183">
        <v>7</v>
      </c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3">
        <v>25</v>
      </c>
      <c r="AJ61" s="184"/>
      <c r="AK61" s="184"/>
      <c r="AL61" s="183">
        <v>2</v>
      </c>
      <c r="AM61" s="184"/>
      <c r="AN61" s="184"/>
      <c r="AO61" s="184"/>
      <c r="AP61" s="184"/>
      <c r="AQ61" s="184"/>
      <c r="AR61" s="183">
        <v>23</v>
      </c>
      <c r="AS61" s="183">
        <v>25</v>
      </c>
      <c r="AT61" s="184">
        <v>40</v>
      </c>
      <c r="AU61" s="109">
        <v>45986</v>
      </c>
      <c r="AV61" s="292" t="s">
        <v>627</v>
      </c>
      <c r="AW61" s="293"/>
      <c r="AX61" s="293"/>
      <c r="AY61" s="293"/>
      <c r="AZ61" s="293"/>
      <c r="BA61" s="293"/>
      <c r="BB61" s="293"/>
      <c r="BC61" s="293"/>
      <c r="BD61" s="294"/>
      <c r="BE61" s="184" t="s">
        <v>864</v>
      </c>
      <c r="BF61" s="184" t="s">
        <v>909</v>
      </c>
      <c r="BG61" s="184" t="s">
        <v>910</v>
      </c>
    </row>
    <row r="62" spans="1:59">
      <c r="A62" s="330"/>
      <c r="B62" s="348"/>
      <c r="C62" s="184"/>
      <c r="D62" s="184"/>
      <c r="E62" s="183">
        <v>1</v>
      </c>
      <c r="F62" s="184"/>
      <c r="G62" s="183">
        <v>24</v>
      </c>
      <c r="H62" s="184"/>
      <c r="I62" s="183">
        <v>3</v>
      </c>
      <c r="J62" s="183">
        <v>15</v>
      </c>
      <c r="K62" s="183">
        <v>7</v>
      </c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3">
        <v>25</v>
      </c>
      <c r="AJ62" s="184"/>
      <c r="AK62" s="184"/>
      <c r="AL62" s="183">
        <v>2</v>
      </c>
      <c r="AM62" s="184"/>
      <c r="AN62" s="184"/>
      <c r="AO62" s="184"/>
      <c r="AP62" s="184"/>
      <c r="AQ62" s="184"/>
      <c r="AR62" s="183">
        <v>23</v>
      </c>
      <c r="AS62" s="183">
        <v>25</v>
      </c>
      <c r="AT62" s="184">
        <v>40</v>
      </c>
      <c r="AU62" s="109">
        <v>45986</v>
      </c>
      <c r="AV62" s="292" t="s">
        <v>627</v>
      </c>
      <c r="AW62" s="293"/>
      <c r="AX62" s="293"/>
      <c r="AY62" s="293"/>
      <c r="AZ62" s="293"/>
      <c r="BA62" s="293"/>
      <c r="BB62" s="293"/>
      <c r="BC62" s="293"/>
      <c r="BD62" s="294"/>
      <c r="BE62" s="184" t="s">
        <v>864</v>
      </c>
      <c r="BF62" s="184" t="s">
        <v>909</v>
      </c>
      <c r="BG62" s="184" t="s">
        <v>910</v>
      </c>
    </row>
    <row r="63" spans="1:59">
      <c r="A63" s="330"/>
      <c r="B63" s="348"/>
      <c r="C63" s="184"/>
      <c r="D63" s="184"/>
      <c r="E63" s="184"/>
      <c r="F63" s="184"/>
      <c r="G63" s="183">
        <v>24</v>
      </c>
      <c r="H63" s="184"/>
      <c r="I63" s="183">
        <v>6</v>
      </c>
      <c r="J63" s="183">
        <v>10</v>
      </c>
      <c r="K63" s="183">
        <v>8</v>
      </c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3">
        <v>24</v>
      </c>
      <c r="AJ63" s="184"/>
      <c r="AK63" s="184"/>
      <c r="AL63" s="184"/>
      <c r="AM63" s="184"/>
      <c r="AN63" s="184"/>
      <c r="AO63" s="184"/>
      <c r="AP63" s="184"/>
      <c r="AQ63" s="184"/>
      <c r="AR63" s="183">
        <v>24</v>
      </c>
      <c r="AS63" s="183">
        <v>24</v>
      </c>
      <c r="AT63" s="184">
        <v>39</v>
      </c>
      <c r="AU63" s="109">
        <v>45987</v>
      </c>
      <c r="AV63" s="292" t="s">
        <v>627</v>
      </c>
      <c r="AW63" s="293"/>
      <c r="AX63" s="293"/>
      <c r="AY63" s="293"/>
      <c r="AZ63" s="293"/>
      <c r="BA63" s="293"/>
      <c r="BB63" s="293"/>
      <c r="BC63" s="293"/>
      <c r="BD63" s="294"/>
      <c r="BE63" s="184" t="s">
        <v>912</v>
      </c>
      <c r="BF63" s="184" t="s">
        <v>909</v>
      </c>
      <c r="BG63" s="184" t="s">
        <v>910</v>
      </c>
    </row>
    <row r="64" spans="1:59">
      <c r="A64" s="330"/>
      <c r="B64" s="348"/>
      <c r="C64" s="184"/>
      <c r="D64" s="184"/>
      <c r="E64" s="184"/>
      <c r="F64" s="184"/>
      <c r="G64" s="183">
        <v>24</v>
      </c>
      <c r="H64" s="184"/>
      <c r="I64" s="183">
        <v>6</v>
      </c>
      <c r="J64" s="183">
        <v>10</v>
      </c>
      <c r="K64" s="183">
        <v>8</v>
      </c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3">
        <v>24</v>
      </c>
      <c r="AJ64" s="184"/>
      <c r="AK64" s="184"/>
      <c r="AL64" s="184"/>
      <c r="AM64" s="184"/>
      <c r="AN64" s="184"/>
      <c r="AO64" s="184"/>
      <c r="AP64" s="184"/>
      <c r="AQ64" s="184"/>
      <c r="AR64" s="183">
        <v>24</v>
      </c>
      <c r="AS64" s="183">
        <v>24</v>
      </c>
      <c r="AT64" s="184">
        <v>39</v>
      </c>
      <c r="AU64" s="109">
        <v>45987</v>
      </c>
      <c r="AV64" s="292" t="s">
        <v>627</v>
      </c>
      <c r="AW64" s="293"/>
      <c r="AX64" s="293"/>
      <c r="AY64" s="293"/>
      <c r="AZ64" s="293"/>
      <c r="BA64" s="293"/>
      <c r="BB64" s="293"/>
      <c r="BC64" s="293"/>
      <c r="BD64" s="294"/>
      <c r="BE64" s="184" t="s">
        <v>912</v>
      </c>
      <c r="BF64" s="184" t="s">
        <v>909</v>
      </c>
      <c r="BG64" s="184" t="s">
        <v>910</v>
      </c>
    </row>
    <row r="65" spans="1:59">
      <c r="A65" s="330"/>
      <c r="B65" s="348"/>
      <c r="C65" s="184"/>
      <c r="D65" s="184"/>
      <c r="E65" s="184"/>
      <c r="F65" s="184"/>
      <c r="G65" s="183">
        <v>25</v>
      </c>
      <c r="H65" s="184"/>
      <c r="I65" s="183">
        <v>4</v>
      </c>
      <c r="J65" s="183">
        <v>14</v>
      </c>
      <c r="K65" s="183">
        <v>7</v>
      </c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3">
        <v>25</v>
      </c>
      <c r="AJ65" s="184"/>
      <c r="AK65" s="184"/>
      <c r="AL65" s="183">
        <v>1</v>
      </c>
      <c r="AM65" s="184"/>
      <c r="AN65" s="184"/>
      <c r="AO65" s="184"/>
      <c r="AP65" s="184"/>
      <c r="AQ65" s="184"/>
      <c r="AR65" s="183">
        <v>24</v>
      </c>
      <c r="AS65" s="183">
        <v>25</v>
      </c>
      <c r="AT65" s="184">
        <v>37</v>
      </c>
      <c r="AU65" s="109">
        <v>45988</v>
      </c>
      <c r="AV65" s="292" t="s">
        <v>627</v>
      </c>
      <c r="AW65" s="293"/>
      <c r="AX65" s="293"/>
      <c r="AY65" s="293"/>
      <c r="AZ65" s="293"/>
      <c r="BA65" s="293"/>
      <c r="BB65" s="293"/>
      <c r="BC65" s="293"/>
      <c r="BD65" s="294"/>
      <c r="BE65" s="184" t="s">
        <v>913</v>
      </c>
      <c r="BF65" s="184" t="s">
        <v>909</v>
      </c>
      <c r="BG65" s="184" t="s">
        <v>910</v>
      </c>
    </row>
    <row r="66" spans="1:59">
      <c r="A66" s="330"/>
      <c r="B66" s="348"/>
      <c r="C66" s="184"/>
      <c r="D66" s="184"/>
      <c r="E66" s="184"/>
      <c r="F66" s="184"/>
      <c r="G66" s="183">
        <v>25</v>
      </c>
      <c r="H66" s="184"/>
      <c r="I66" s="183">
        <v>4</v>
      </c>
      <c r="J66" s="183">
        <v>14</v>
      </c>
      <c r="K66" s="183">
        <v>7</v>
      </c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3">
        <v>25</v>
      </c>
      <c r="AJ66" s="184"/>
      <c r="AK66" s="184"/>
      <c r="AL66" s="183">
        <v>1</v>
      </c>
      <c r="AM66" s="184"/>
      <c r="AN66" s="184"/>
      <c r="AO66" s="184"/>
      <c r="AP66" s="184"/>
      <c r="AQ66" s="184"/>
      <c r="AR66" s="183">
        <v>24</v>
      </c>
      <c r="AS66" s="183">
        <v>25</v>
      </c>
      <c r="AT66" s="184">
        <v>37</v>
      </c>
      <c r="AU66" s="109">
        <v>45988</v>
      </c>
      <c r="AV66" s="292" t="s">
        <v>627</v>
      </c>
      <c r="AW66" s="293"/>
      <c r="AX66" s="293"/>
      <c r="AY66" s="293"/>
      <c r="AZ66" s="293"/>
      <c r="BA66" s="293"/>
      <c r="BB66" s="293"/>
      <c r="BC66" s="293"/>
      <c r="BD66" s="294"/>
      <c r="BE66" s="184" t="s">
        <v>913</v>
      </c>
      <c r="BF66" s="184" t="s">
        <v>909</v>
      </c>
      <c r="BG66" s="184" t="s">
        <v>910</v>
      </c>
    </row>
    <row r="67" spans="1:59">
      <c r="A67" s="330"/>
      <c r="B67" s="348"/>
    </row>
    <row r="68" spans="1:59">
      <c r="A68" s="330"/>
      <c r="B68" s="348"/>
    </row>
    <row r="69" spans="1:59">
      <c r="A69" s="330"/>
      <c r="B69" s="348"/>
    </row>
  </sheetData>
  <mergeCells count="77">
    <mergeCell ref="A5:A69"/>
    <mergeCell ref="B34:B40"/>
    <mergeCell ref="B44:B69"/>
    <mergeCell ref="AV61:BD61"/>
    <mergeCell ref="AV62:BD62"/>
    <mergeCell ref="AV63:BD63"/>
    <mergeCell ref="AV64:BD64"/>
    <mergeCell ref="AV65:BD65"/>
    <mergeCell ref="AV66:BD66"/>
    <mergeCell ref="AV59:BD59"/>
    <mergeCell ref="AV58:BD58"/>
    <mergeCell ref="AV60:BD60"/>
    <mergeCell ref="AV30:BD30"/>
    <mergeCell ref="AV31:BD31"/>
    <mergeCell ref="AV32:BD32"/>
    <mergeCell ref="AV33:BD33"/>
    <mergeCell ref="AV56:BD56"/>
    <mergeCell ref="AV57:BD57"/>
    <mergeCell ref="AV48:BD48"/>
    <mergeCell ref="AV49:BD49"/>
    <mergeCell ref="AV50:BD50"/>
    <mergeCell ref="AV51:BD51"/>
    <mergeCell ref="AV52:BD52"/>
    <mergeCell ref="AV53:BD53"/>
    <mergeCell ref="B13:B17"/>
    <mergeCell ref="AV13:BD13"/>
    <mergeCell ref="AV14:BD14"/>
    <mergeCell ref="AV54:BD54"/>
    <mergeCell ref="AV55:BD55"/>
    <mergeCell ref="AV37:BD37"/>
    <mergeCell ref="AV38:BD38"/>
    <mergeCell ref="AV39:BD39"/>
    <mergeCell ref="AV40:BD40"/>
    <mergeCell ref="AV42:BD42"/>
    <mergeCell ref="AV43:BD43"/>
    <mergeCell ref="AV44:BD44"/>
    <mergeCell ref="AV45:BD45"/>
    <mergeCell ref="AV46:BD46"/>
    <mergeCell ref="AV47:BD47"/>
    <mergeCell ref="B24:B26"/>
    <mergeCell ref="AV29:BD29"/>
    <mergeCell ref="AV41:BD41"/>
    <mergeCell ref="AV27:BD27"/>
    <mergeCell ref="AV34:BD34"/>
    <mergeCell ref="B27:B33"/>
    <mergeCell ref="B41:B43"/>
    <mergeCell ref="AV36:BD36"/>
    <mergeCell ref="AV35:BD35"/>
    <mergeCell ref="AV28:BD28"/>
    <mergeCell ref="A1:BG1"/>
    <mergeCell ref="L2:AK2"/>
    <mergeCell ref="AL2:AR2"/>
    <mergeCell ref="AV2:BD2"/>
    <mergeCell ref="AV4:BD4"/>
    <mergeCell ref="AV7:BD7"/>
    <mergeCell ref="AV8:BD8"/>
    <mergeCell ref="AV9:BD9"/>
    <mergeCell ref="B5:B9"/>
    <mergeCell ref="B10:B12"/>
    <mergeCell ref="AV5:BD5"/>
    <mergeCell ref="AV6:BD6"/>
    <mergeCell ref="AV10:BD10"/>
    <mergeCell ref="AV11:BD11"/>
    <mergeCell ref="AV12:BD12"/>
    <mergeCell ref="AV15:BD15"/>
    <mergeCell ref="AV21:BD21"/>
    <mergeCell ref="AV22:BD22"/>
    <mergeCell ref="AV23:BD23"/>
    <mergeCell ref="AV25:BD25"/>
    <mergeCell ref="AV16:BD16"/>
    <mergeCell ref="AV17:BD17"/>
    <mergeCell ref="AV24:BD24"/>
    <mergeCell ref="B20:B22"/>
    <mergeCell ref="B18:B19"/>
    <mergeCell ref="AV18:BD18"/>
    <mergeCell ref="AV19:BD19"/>
    <mergeCell ref="AV20:BD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F507-BC87-48A7-9584-116811280122}">
  <dimension ref="A1:BG42"/>
  <sheetViews>
    <sheetView zoomScale="59" zoomScaleNormal="130" workbookViewId="0">
      <selection activeCell="P40" sqref="P40"/>
    </sheetView>
  </sheetViews>
  <sheetFormatPr baseColWidth="10" defaultRowHeight="13.8"/>
  <cols>
    <col min="2" max="2" width="24.796875" bestFit="1" customWidth="1"/>
    <col min="5" max="5" width="16.59765625" bestFit="1" customWidth="1"/>
    <col min="16" max="16" width="11.69921875" bestFit="1" customWidth="1"/>
    <col min="28" max="28" width="11.5" bestFit="1" customWidth="1"/>
    <col min="29" max="29" width="12.09765625" bestFit="1" customWidth="1"/>
    <col min="45" max="45" width="19.5" bestFit="1" customWidth="1"/>
    <col min="47" max="47" width="18.19921875" bestFit="1" customWidth="1"/>
    <col min="57" max="57" width="69.8984375" bestFit="1" customWidth="1"/>
    <col min="58" max="58" width="131.19921875" bestFit="1" customWidth="1"/>
    <col min="59" max="59" width="123.69921875" bestFit="1" customWidth="1"/>
  </cols>
  <sheetData>
    <row r="1" spans="1:59">
      <c r="A1" s="279" t="s">
        <v>262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</row>
    <row r="2" spans="1:59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191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192" t="s">
        <v>54</v>
      </c>
      <c r="BF2" s="191" t="s">
        <v>55</v>
      </c>
      <c r="BG2" s="192" t="s">
        <v>56</v>
      </c>
    </row>
    <row r="3" spans="1:59">
      <c r="A3" s="192" t="s">
        <v>57</v>
      </c>
      <c r="B3" s="192" t="s">
        <v>58</v>
      </c>
      <c r="C3" s="207" t="s">
        <v>59</v>
      </c>
      <c r="D3" s="207" t="s">
        <v>60</v>
      </c>
      <c r="E3" s="207" t="s">
        <v>61</v>
      </c>
      <c r="F3" s="207" t="s">
        <v>62</v>
      </c>
      <c r="G3" s="207" t="s">
        <v>63</v>
      </c>
      <c r="H3" s="194" t="s">
        <v>64</v>
      </c>
      <c r="I3" s="194" t="s">
        <v>65</v>
      </c>
      <c r="J3" s="194" t="s">
        <v>66</v>
      </c>
      <c r="K3" s="194" t="s">
        <v>67</v>
      </c>
      <c r="L3" s="207" t="s">
        <v>68</v>
      </c>
      <c r="M3" s="207" t="s">
        <v>69</v>
      </c>
      <c r="N3" s="207" t="s">
        <v>70</v>
      </c>
      <c r="O3" s="207" t="s">
        <v>71</v>
      </c>
      <c r="P3" s="207" t="s">
        <v>72</v>
      </c>
      <c r="Q3" s="207" t="s">
        <v>73</v>
      </c>
      <c r="R3" s="207" t="s">
        <v>74</v>
      </c>
      <c r="S3" s="207" t="s">
        <v>75</v>
      </c>
      <c r="T3" s="207" t="s">
        <v>76</v>
      </c>
      <c r="U3" s="207" t="s">
        <v>77</v>
      </c>
      <c r="V3" s="207" t="s">
        <v>78</v>
      </c>
      <c r="W3" s="207" t="s">
        <v>79</v>
      </c>
      <c r="X3" s="207" t="s">
        <v>80</v>
      </c>
      <c r="Y3" s="207" t="s">
        <v>81</v>
      </c>
      <c r="Z3" s="207" t="s">
        <v>82</v>
      </c>
      <c r="AA3" s="207" t="s">
        <v>83</v>
      </c>
      <c r="AB3" s="207" t="s">
        <v>84</v>
      </c>
      <c r="AC3" s="207" t="s">
        <v>85</v>
      </c>
      <c r="AD3" s="207" t="s">
        <v>86</v>
      </c>
      <c r="AE3" s="207" t="s">
        <v>87</v>
      </c>
      <c r="AF3" s="207" t="s">
        <v>88</v>
      </c>
      <c r="AG3" s="207" t="s">
        <v>89</v>
      </c>
      <c r="AH3" s="207" t="s">
        <v>62</v>
      </c>
      <c r="AI3" s="207" t="s">
        <v>90</v>
      </c>
      <c r="AJ3" s="207" t="s">
        <v>91</v>
      </c>
      <c r="AK3" s="207" t="s">
        <v>92</v>
      </c>
      <c r="AL3" s="194" t="s">
        <v>93</v>
      </c>
      <c r="AM3" s="194" t="s">
        <v>94</v>
      </c>
      <c r="AN3" s="194" t="s">
        <v>95</v>
      </c>
      <c r="AO3" s="194" t="s">
        <v>96</v>
      </c>
      <c r="AP3" s="194" t="s">
        <v>97</v>
      </c>
      <c r="AQ3" s="194" t="s">
        <v>98</v>
      </c>
      <c r="AR3" s="194" t="s">
        <v>99</v>
      </c>
    </row>
    <row r="4" spans="1:59">
      <c r="A4" s="329" t="s">
        <v>465</v>
      </c>
      <c r="B4" s="344" t="s">
        <v>40</v>
      </c>
      <c r="C4" s="107">
        <v>2</v>
      </c>
      <c r="D4" s="193"/>
      <c r="E4" s="193"/>
      <c r="F4" s="193"/>
      <c r="G4" s="107">
        <v>1</v>
      </c>
      <c r="H4" s="193"/>
      <c r="I4" s="107">
        <v>2</v>
      </c>
      <c r="J4" s="107">
        <v>1</v>
      </c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07">
        <v>2</v>
      </c>
      <c r="AB4" s="193"/>
      <c r="AC4" s="193"/>
      <c r="AD4" s="193"/>
      <c r="AE4" s="193"/>
      <c r="AF4" s="193"/>
      <c r="AG4" s="193"/>
      <c r="AH4" s="193"/>
      <c r="AI4" s="107">
        <v>1</v>
      </c>
      <c r="AJ4" s="193"/>
      <c r="AK4" s="193"/>
      <c r="AL4" s="193"/>
      <c r="AM4" s="193"/>
      <c r="AN4" s="193"/>
      <c r="AO4" s="193"/>
      <c r="AP4" s="193"/>
      <c r="AQ4" s="193"/>
      <c r="AR4" s="107">
        <v>3</v>
      </c>
      <c r="AS4" s="107">
        <v>3</v>
      </c>
      <c r="AT4" s="193">
        <v>12</v>
      </c>
      <c r="AU4" s="108">
        <v>45995</v>
      </c>
      <c r="AV4" s="262" t="s">
        <v>627</v>
      </c>
      <c r="AW4" s="262"/>
      <c r="AX4" s="262"/>
      <c r="AY4" s="262"/>
      <c r="AZ4" s="262"/>
      <c r="BA4" s="262"/>
      <c r="BB4" s="262"/>
      <c r="BC4" s="262"/>
      <c r="BD4" s="262"/>
      <c r="BE4" s="193" t="s">
        <v>920</v>
      </c>
      <c r="BF4" s="193" t="s">
        <v>921</v>
      </c>
      <c r="BG4" s="193" t="s">
        <v>922</v>
      </c>
    </row>
    <row r="5" spans="1:59">
      <c r="A5" s="330"/>
      <c r="B5" s="346"/>
      <c r="C5" s="107">
        <v>1</v>
      </c>
      <c r="D5" s="193"/>
      <c r="E5" s="193"/>
      <c r="F5" s="193"/>
      <c r="G5" s="107">
        <v>4</v>
      </c>
      <c r="H5" s="193"/>
      <c r="I5" s="107">
        <v>1</v>
      </c>
      <c r="J5" s="107">
        <v>4</v>
      </c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07">
        <v>1</v>
      </c>
      <c r="AB5" s="193"/>
      <c r="AC5" s="193"/>
      <c r="AD5" s="193"/>
      <c r="AE5" s="193"/>
      <c r="AF5" s="193"/>
      <c r="AG5" s="193"/>
      <c r="AH5" s="193"/>
      <c r="AI5" s="107">
        <v>4</v>
      </c>
      <c r="AJ5" s="193"/>
      <c r="AK5" s="193"/>
      <c r="AL5" s="193"/>
      <c r="AM5" s="193"/>
      <c r="AN5" s="193"/>
      <c r="AO5" s="193"/>
      <c r="AP5" s="193"/>
      <c r="AQ5" s="193"/>
      <c r="AR5" s="107">
        <v>5</v>
      </c>
      <c r="AS5" s="107">
        <v>5</v>
      </c>
      <c r="AT5" s="193">
        <v>20</v>
      </c>
      <c r="AU5" s="108">
        <v>45996</v>
      </c>
      <c r="AV5" s="262" t="s">
        <v>660</v>
      </c>
      <c r="AW5" s="262"/>
      <c r="AX5" s="262"/>
      <c r="AY5" s="262"/>
      <c r="AZ5" s="262"/>
      <c r="BA5" s="262"/>
      <c r="BB5" s="262"/>
      <c r="BC5" s="262"/>
      <c r="BD5" s="262"/>
      <c r="BE5" s="193" t="s">
        <v>923</v>
      </c>
      <c r="BF5" s="193" t="s">
        <v>924</v>
      </c>
      <c r="BG5" s="193" t="s">
        <v>925</v>
      </c>
    </row>
    <row r="6" spans="1:59">
      <c r="A6" s="330"/>
      <c r="B6" s="344" t="s">
        <v>36</v>
      </c>
      <c r="C6" s="193"/>
      <c r="D6" s="193"/>
      <c r="E6" s="193"/>
      <c r="F6" s="193"/>
      <c r="G6" s="107">
        <v>9</v>
      </c>
      <c r="H6" s="193"/>
      <c r="I6" s="107">
        <v>2</v>
      </c>
      <c r="J6" s="107">
        <v>7</v>
      </c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07">
        <v>9</v>
      </c>
      <c r="AJ6" s="193"/>
      <c r="AK6" s="193"/>
      <c r="AL6" s="193"/>
      <c r="AM6" s="193"/>
      <c r="AN6" s="193"/>
      <c r="AO6" s="193"/>
      <c r="AP6" s="193"/>
      <c r="AQ6" s="193"/>
      <c r="AR6" s="107">
        <v>9</v>
      </c>
      <c r="AS6" s="107">
        <v>9</v>
      </c>
      <c r="AT6" s="193">
        <v>48</v>
      </c>
      <c r="AU6" s="108">
        <v>46000</v>
      </c>
      <c r="AV6" s="262" t="s">
        <v>627</v>
      </c>
      <c r="AW6" s="262"/>
      <c r="AX6" s="262"/>
      <c r="AY6" s="262"/>
      <c r="AZ6" s="262"/>
      <c r="BA6" s="262"/>
      <c r="BB6" s="262"/>
      <c r="BC6" s="262"/>
      <c r="BD6" s="262"/>
      <c r="BE6" s="193" t="s">
        <v>614</v>
      </c>
      <c r="BF6" s="193" t="s">
        <v>926</v>
      </c>
      <c r="BG6" s="193" t="s">
        <v>845</v>
      </c>
    </row>
    <row r="7" spans="1:59">
      <c r="A7" s="330"/>
      <c r="B7" s="345"/>
      <c r="C7" s="8"/>
      <c r="D7" s="8"/>
      <c r="E7" s="8"/>
      <c r="F7" s="8"/>
      <c r="G7" s="107">
        <v>3</v>
      </c>
      <c r="H7" s="8"/>
      <c r="I7" s="107">
        <v>1</v>
      </c>
      <c r="J7" s="107">
        <v>2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07">
        <v>3</v>
      </c>
      <c r="AJ7" s="8"/>
      <c r="AK7" s="8"/>
      <c r="AL7" s="8"/>
      <c r="AM7" s="8"/>
      <c r="AN7" s="8"/>
      <c r="AO7" s="8"/>
      <c r="AP7" s="8"/>
      <c r="AQ7" s="8"/>
      <c r="AR7" s="107">
        <v>3</v>
      </c>
      <c r="AS7" s="107">
        <v>3</v>
      </c>
      <c r="AT7" s="201">
        <v>7</v>
      </c>
      <c r="AU7" s="108">
        <v>46006</v>
      </c>
      <c r="AV7" s="262" t="s">
        <v>813</v>
      </c>
      <c r="AW7" s="262"/>
      <c r="AX7" s="262"/>
      <c r="AY7" s="262"/>
      <c r="AZ7" s="262"/>
      <c r="BA7" s="262"/>
      <c r="BB7" s="262"/>
      <c r="BC7" s="262"/>
      <c r="BD7" s="262"/>
      <c r="BE7" s="201" t="s">
        <v>945</v>
      </c>
      <c r="BF7" s="201" t="s">
        <v>946</v>
      </c>
      <c r="BG7" s="201" t="s">
        <v>805</v>
      </c>
    </row>
    <row r="8" spans="1:59">
      <c r="A8" s="330"/>
      <c r="B8" s="344" t="s">
        <v>34</v>
      </c>
      <c r="C8" s="193"/>
      <c r="D8" s="193"/>
      <c r="E8" s="193"/>
      <c r="F8" s="193"/>
      <c r="G8" s="107">
        <v>27</v>
      </c>
      <c r="H8" s="193"/>
      <c r="I8" s="107">
        <v>17</v>
      </c>
      <c r="J8" s="107">
        <v>10</v>
      </c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07">
        <v>27</v>
      </c>
      <c r="AJ8" s="193"/>
      <c r="AK8" s="193"/>
      <c r="AL8" s="193"/>
      <c r="AM8" s="193"/>
      <c r="AN8" s="193"/>
      <c r="AO8" s="193"/>
      <c r="AP8" s="193"/>
      <c r="AQ8" s="193"/>
      <c r="AR8" s="107">
        <v>27</v>
      </c>
      <c r="AS8" s="107">
        <v>27</v>
      </c>
      <c r="AT8" s="193">
        <v>29</v>
      </c>
      <c r="AU8" s="108">
        <v>45995</v>
      </c>
      <c r="AV8" s="263" t="s">
        <v>927</v>
      </c>
      <c r="AW8" s="264"/>
      <c r="AX8" s="264"/>
      <c r="AY8" s="264"/>
      <c r="AZ8" s="264"/>
      <c r="BA8" s="264"/>
      <c r="BB8" s="264"/>
      <c r="BC8" s="264"/>
      <c r="BD8" s="265"/>
      <c r="BE8" s="193" t="s">
        <v>928</v>
      </c>
      <c r="BF8" s="193" t="s">
        <v>929</v>
      </c>
      <c r="BG8" s="193" t="s">
        <v>930</v>
      </c>
    </row>
    <row r="9" spans="1:59">
      <c r="A9" s="330"/>
      <c r="B9" s="346"/>
      <c r="C9" s="107">
        <v>1</v>
      </c>
      <c r="D9" s="193"/>
      <c r="E9" s="193"/>
      <c r="F9" s="193"/>
      <c r="G9" s="107">
        <v>10</v>
      </c>
      <c r="H9" s="193"/>
      <c r="I9" s="107">
        <v>6</v>
      </c>
      <c r="J9" s="107">
        <v>5</v>
      </c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07">
        <v>11</v>
      </c>
      <c r="AJ9" s="193"/>
      <c r="AK9" s="193"/>
      <c r="AL9" s="193"/>
      <c r="AM9" s="193"/>
      <c r="AN9" s="193"/>
      <c r="AO9" s="193"/>
      <c r="AP9" s="193"/>
      <c r="AQ9" s="193"/>
      <c r="AR9" s="107">
        <v>11</v>
      </c>
      <c r="AS9" s="107">
        <v>11</v>
      </c>
      <c r="AT9" s="193">
        <v>21</v>
      </c>
      <c r="AU9" s="108">
        <v>45999</v>
      </c>
      <c r="AV9" s="262" t="s">
        <v>933</v>
      </c>
      <c r="AW9" s="262"/>
      <c r="AX9" s="262"/>
      <c r="AY9" s="262"/>
      <c r="AZ9" s="262"/>
      <c r="BA9" s="262"/>
      <c r="BB9" s="262"/>
      <c r="BC9" s="262"/>
      <c r="BD9" s="262"/>
      <c r="BE9" s="193" t="s">
        <v>931</v>
      </c>
      <c r="BF9" s="193" t="s">
        <v>932</v>
      </c>
      <c r="BG9" s="193" t="s">
        <v>228</v>
      </c>
    </row>
    <row r="10" spans="1:59">
      <c r="A10" s="330"/>
      <c r="B10" s="344" t="s">
        <v>493</v>
      </c>
      <c r="C10" s="8"/>
      <c r="D10" s="8"/>
      <c r="E10" s="8"/>
      <c r="F10" s="8"/>
      <c r="G10" s="107">
        <v>13</v>
      </c>
      <c r="H10" s="8"/>
      <c r="I10" s="107">
        <v>7</v>
      </c>
      <c r="J10" s="107">
        <v>4</v>
      </c>
      <c r="K10" s="107">
        <v>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07">
        <v>13</v>
      </c>
      <c r="AJ10" s="8"/>
      <c r="AK10" s="8"/>
      <c r="AL10" s="8"/>
      <c r="AM10" s="8"/>
      <c r="AN10" s="8"/>
      <c r="AO10" s="8"/>
      <c r="AP10" s="8"/>
      <c r="AQ10" s="8"/>
      <c r="AR10" s="107">
        <v>13</v>
      </c>
      <c r="AS10" s="107">
        <v>13</v>
      </c>
      <c r="AT10" s="193">
        <v>14</v>
      </c>
      <c r="AU10" s="108">
        <v>46000</v>
      </c>
      <c r="AV10" s="263" t="s">
        <v>934</v>
      </c>
      <c r="AW10" s="264"/>
      <c r="AX10" s="264"/>
      <c r="AY10" s="264"/>
      <c r="AZ10" s="264"/>
      <c r="BA10" s="264"/>
      <c r="BB10" s="264"/>
      <c r="BC10" s="264"/>
      <c r="BD10" s="265"/>
      <c r="BE10" s="193" t="s">
        <v>935</v>
      </c>
      <c r="BF10" s="193" t="s">
        <v>936</v>
      </c>
      <c r="BG10" s="193" t="s">
        <v>176</v>
      </c>
    </row>
    <row r="11" spans="1:59">
      <c r="A11" s="330"/>
      <c r="B11" s="346"/>
      <c r="C11" s="8"/>
      <c r="D11" s="8"/>
      <c r="E11" s="8"/>
      <c r="F11" s="8"/>
      <c r="G11" s="107">
        <v>13</v>
      </c>
      <c r="H11" s="8"/>
      <c r="I11" s="107">
        <v>6</v>
      </c>
      <c r="J11" s="107">
        <v>6</v>
      </c>
      <c r="K11" s="107">
        <v>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7">
        <v>13</v>
      </c>
      <c r="AJ11" s="8"/>
      <c r="AK11" s="8"/>
      <c r="AL11" s="8"/>
      <c r="AM11" s="8"/>
      <c r="AN11" s="8"/>
      <c r="AO11" s="8"/>
      <c r="AP11" s="8"/>
      <c r="AQ11" s="8"/>
      <c r="AR11" s="107">
        <v>13</v>
      </c>
      <c r="AS11" s="107">
        <v>13</v>
      </c>
      <c r="AT11" s="193">
        <v>14</v>
      </c>
      <c r="AU11" s="108">
        <v>46002</v>
      </c>
      <c r="AV11" s="262" t="s">
        <v>934</v>
      </c>
      <c r="AW11" s="262"/>
      <c r="AX11" s="262"/>
      <c r="AY11" s="262"/>
      <c r="AZ11" s="262"/>
      <c r="BA11" s="262"/>
      <c r="BB11" s="262"/>
      <c r="BC11" s="262"/>
      <c r="BD11" s="262"/>
      <c r="BE11" s="193" t="s">
        <v>935</v>
      </c>
      <c r="BF11" s="193" t="s">
        <v>937</v>
      </c>
      <c r="BG11" s="193" t="s">
        <v>176</v>
      </c>
    </row>
    <row r="12" spans="1:59">
      <c r="A12" s="330"/>
      <c r="B12" s="206" t="s">
        <v>549</v>
      </c>
      <c r="C12" s="193"/>
      <c r="D12" s="193"/>
      <c r="E12" s="193"/>
      <c r="F12" s="193"/>
      <c r="G12" s="107">
        <v>31</v>
      </c>
      <c r="H12" s="193"/>
      <c r="I12" s="107">
        <v>8</v>
      </c>
      <c r="J12" s="107">
        <v>20</v>
      </c>
      <c r="K12" s="107">
        <v>3</v>
      </c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07">
        <v>31</v>
      </c>
      <c r="AJ12" s="193"/>
      <c r="AK12" s="193"/>
      <c r="AL12" s="193"/>
      <c r="AM12" s="193"/>
      <c r="AN12" s="193"/>
      <c r="AO12" s="193"/>
      <c r="AP12" s="193"/>
      <c r="AQ12" s="193"/>
      <c r="AR12" s="107">
        <v>31</v>
      </c>
      <c r="AS12" s="107">
        <v>31</v>
      </c>
      <c r="AT12" s="193">
        <v>31</v>
      </c>
      <c r="AU12" s="108">
        <v>45993</v>
      </c>
      <c r="AV12" s="263" t="s">
        <v>660</v>
      </c>
      <c r="AW12" s="264"/>
      <c r="AX12" s="264"/>
      <c r="AY12" s="264"/>
      <c r="AZ12" s="264"/>
      <c r="BA12" s="264"/>
      <c r="BB12" s="264"/>
      <c r="BC12" s="264"/>
      <c r="BD12" s="265"/>
      <c r="BE12" s="193" t="s">
        <v>938</v>
      </c>
      <c r="BF12" s="193" t="s">
        <v>939</v>
      </c>
      <c r="BG12" s="193" t="s">
        <v>940</v>
      </c>
    </row>
    <row r="13" spans="1:59">
      <c r="A13" s="330"/>
      <c r="B13" s="344" t="s">
        <v>142</v>
      </c>
      <c r="C13" s="5">
        <v>20</v>
      </c>
      <c r="D13" s="202"/>
      <c r="E13" s="202"/>
      <c r="F13" s="202"/>
      <c r="G13" s="202"/>
      <c r="H13" s="202"/>
      <c r="I13" s="202"/>
      <c r="J13" s="5">
        <v>16</v>
      </c>
      <c r="K13" s="5">
        <v>4</v>
      </c>
      <c r="L13" s="202"/>
      <c r="M13" s="202"/>
      <c r="N13" s="202"/>
      <c r="O13" s="202"/>
      <c r="P13" s="202"/>
      <c r="Q13" s="202"/>
      <c r="R13" s="202"/>
      <c r="S13" s="202"/>
      <c r="T13" s="5">
        <v>20</v>
      </c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5">
        <v>20</v>
      </c>
      <c r="AS13" s="5">
        <v>20</v>
      </c>
      <c r="AT13" s="202">
        <v>20</v>
      </c>
      <c r="AU13" s="9">
        <v>45999</v>
      </c>
      <c r="AV13" s="288" t="s">
        <v>627</v>
      </c>
      <c r="AW13" s="288"/>
      <c r="AX13" s="288"/>
      <c r="AY13" s="288"/>
      <c r="AZ13" s="288"/>
      <c r="BA13" s="288"/>
      <c r="BB13" s="288"/>
      <c r="BC13" s="288"/>
      <c r="BD13" s="289"/>
      <c r="BE13" s="202" t="s">
        <v>938</v>
      </c>
      <c r="BF13" s="100" t="s">
        <v>941</v>
      </c>
      <c r="BG13" s="100" t="s">
        <v>176</v>
      </c>
    </row>
    <row r="14" spans="1:59">
      <c r="A14" s="330"/>
      <c r="B14" s="346"/>
      <c r="C14" s="107">
        <v>6</v>
      </c>
      <c r="D14" s="201"/>
      <c r="E14" s="201"/>
      <c r="F14" s="201"/>
      <c r="G14" s="201"/>
      <c r="H14" s="201"/>
      <c r="I14" s="201"/>
      <c r="J14" s="107">
        <v>6</v>
      </c>
      <c r="K14" s="201"/>
      <c r="L14" s="201"/>
      <c r="M14" s="201"/>
      <c r="N14" s="201"/>
      <c r="O14" s="201"/>
      <c r="P14" s="201"/>
      <c r="Q14" s="201"/>
      <c r="R14" s="201"/>
      <c r="S14" s="201"/>
      <c r="T14" s="107">
        <v>6</v>
      </c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107">
        <v>6</v>
      </c>
      <c r="AS14" s="107">
        <v>6</v>
      </c>
      <c r="AT14" s="201">
        <v>7</v>
      </c>
      <c r="AU14" s="108">
        <v>46002</v>
      </c>
      <c r="AV14" s="262" t="s">
        <v>660</v>
      </c>
      <c r="AW14" s="262"/>
      <c r="AX14" s="262"/>
      <c r="AY14" s="262"/>
      <c r="AZ14" s="262"/>
      <c r="BA14" s="262"/>
      <c r="BB14" s="262"/>
      <c r="BC14" s="262"/>
      <c r="BD14" s="262"/>
      <c r="BE14" s="201" t="s">
        <v>942</v>
      </c>
      <c r="BF14" s="201" t="s">
        <v>943</v>
      </c>
      <c r="BG14" s="201" t="s">
        <v>944</v>
      </c>
    </row>
    <row r="15" spans="1:59">
      <c r="A15" s="330"/>
      <c r="B15" s="205" t="s">
        <v>303</v>
      </c>
      <c r="C15" s="107">
        <v>5</v>
      </c>
      <c r="D15" s="201"/>
      <c r="E15" s="201"/>
      <c r="F15" s="201"/>
      <c r="G15" s="107">
        <v>20</v>
      </c>
      <c r="H15" s="201"/>
      <c r="I15" s="107">
        <v>2</v>
      </c>
      <c r="J15" s="107">
        <v>13</v>
      </c>
      <c r="K15" s="107">
        <v>10</v>
      </c>
      <c r="L15" s="201"/>
      <c r="M15" s="201"/>
      <c r="N15" s="201"/>
      <c r="O15" s="201"/>
      <c r="P15" s="201"/>
      <c r="Q15" s="201"/>
      <c r="R15" s="201"/>
      <c r="S15" s="201"/>
      <c r="T15" s="201"/>
      <c r="U15" s="107">
        <v>4</v>
      </c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107">
        <v>21</v>
      </c>
      <c r="AJ15" s="201"/>
      <c r="AK15" s="201"/>
      <c r="AL15" s="201"/>
      <c r="AM15" s="201"/>
      <c r="AN15" s="201"/>
      <c r="AO15" s="201"/>
      <c r="AP15" s="201"/>
      <c r="AQ15" s="201"/>
      <c r="AR15" s="107">
        <v>25</v>
      </c>
      <c r="AS15" s="107">
        <v>25</v>
      </c>
      <c r="AT15" s="201">
        <v>30</v>
      </c>
      <c r="AU15" s="108">
        <v>46002</v>
      </c>
      <c r="AV15" s="262" t="s">
        <v>627</v>
      </c>
      <c r="AW15" s="262"/>
      <c r="AX15" s="262"/>
      <c r="AY15" s="262"/>
      <c r="AZ15" s="262"/>
      <c r="BA15" s="262"/>
      <c r="BB15" s="262"/>
      <c r="BC15" s="262"/>
      <c r="BD15" s="262"/>
      <c r="BE15" s="201" t="s">
        <v>948</v>
      </c>
      <c r="BF15" s="201" t="s">
        <v>947</v>
      </c>
      <c r="BG15" s="201" t="s">
        <v>158</v>
      </c>
    </row>
    <row r="16" spans="1:59">
      <c r="A16" s="330"/>
      <c r="B16" s="205" t="s">
        <v>162</v>
      </c>
      <c r="C16" s="8"/>
      <c r="D16" s="8"/>
      <c r="E16" s="8"/>
      <c r="F16" s="8"/>
      <c r="G16" s="107">
        <v>3</v>
      </c>
      <c r="H16" s="8"/>
      <c r="I16" s="107">
        <v>2</v>
      </c>
      <c r="J16" s="107">
        <v>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07">
        <v>3</v>
      </c>
      <c r="AJ16" s="8"/>
      <c r="AK16" s="8"/>
      <c r="AL16" s="8"/>
      <c r="AM16" s="8"/>
      <c r="AN16" s="8"/>
      <c r="AO16" s="8"/>
      <c r="AP16" s="8"/>
      <c r="AQ16" s="8"/>
      <c r="AR16" s="107">
        <v>3</v>
      </c>
      <c r="AS16" s="107">
        <v>3</v>
      </c>
      <c r="AT16" s="201">
        <v>20</v>
      </c>
      <c r="AU16" s="108">
        <v>45993</v>
      </c>
      <c r="AV16" s="263" t="s">
        <v>627</v>
      </c>
      <c r="AW16" s="264"/>
      <c r="AX16" s="264"/>
      <c r="AY16" s="264"/>
      <c r="AZ16" s="264"/>
      <c r="BA16" s="264"/>
      <c r="BB16" s="264"/>
      <c r="BC16" s="264"/>
      <c r="BD16" s="265"/>
      <c r="BE16" s="201" t="s">
        <v>949</v>
      </c>
      <c r="BF16" s="201" t="s">
        <v>950</v>
      </c>
      <c r="BG16" s="201" t="s">
        <v>951</v>
      </c>
    </row>
    <row r="17" spans="1:59">
      <c r="A17" s="330"/>
      <c r="B17" s="344" t="s">
        <v>31</v>
      </c>
      <c r="C17" s="201"/>
      <c r="D17" s="201"/>
      <c r="E17" s="201"/>
      <c r="F17" s="201"/>
      <c r="G17" s="107">
        <v>4</v>
      </c>
      <c r="H17" s="201"/>
      <c r="I17" s="107">
        <v>1</v>
      </c>
      <c r="J17" s="107">
        <v>3</v>
      </c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107">
        <v>4</v>
      </c>
      <c r="AJ17" s="201"/>
      <c r="AK17" s="201"/>
      <c r="AL17" s="201"/>
      <c r="AM17" s="201"/>
      <c r="AN17" s="201"/>
      <c r="AO17" s="201"/>
      <c r="AP17" s="201"/>
      <c r="AQ17" s="201"/>
      <c r="AR17" s="107">
        <v>4</v>
      </c>
      <c r="AS17" s="107">
        <v>4</v>
      </c>
      <c r="AT17" s="201">
        <v>16</v>
      </c>
      <c r="AU17" s="108">
        <v>46006</v>
      </c>
      <c r="AV17" s="263" t="s">
        <v>627</v>
      </c>
      <c r="AW17" s="264"/>
      <c r="AX17" s="264"/>
      <c r="AY17" s="264"/>
      <c r="AZ17" s="264"/>
      <c r="BA17" s="264"/>
      <c r="BB17" s="264"/>
      <c r="BC17" s="264"/>
      <c r="BD17" s="265"/>
      <c r="BE17" s="201" t="s">
        <v>614</v>
      </c>
      <c r="BF17" s="201" t="s">
        <v>952</v>
      </c>
      <c r="BG17" s="201" t="s">
        <v>953</v>
      </c>
    </row>
    <row r="18" spans="1:59">
      <c r="A18" s="330"/>
      <c r="B18" s="351"/>
      <c r="C18" s="8"/>
      <c r="D18" s="8"/>
      <c r="E18" s="8"/>
      <c r="F18" s="8"/>
      <c r="G18" s="107">
        <v>8</v>
      </c>
      <c r="H18" s="8"/>
      <c r="I18" s="107">
        <v>2</v>
      </c>
      <c r="J18" s="107">
        <v>5</v>
      </c>
      <c r="K18" s="107">
        <v>1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107">
        <v>8</v>
      </c>
      <c r="AJ18" s="8"/>
      <c r="AK18" s="8"/>
      <c r="AL18" s="8"/>
      <c r="AM18" s="8"/>
      <c r="AN18" s="8"/>
      <c r="AO18" s="8"/>
      <c r="AP18" s="8"/>
      <c r="AQ18" s="8"/>
      <c r="AR18" s="107">
        <v>8</v>
      </c>
      <c r="AS18" s="107">
        <v>8</v>
      </c>
      <c r="AT18" s="217">
        <v>30</v>
      </c>
      <c r="AU18" s="108">
        <v>46007</v>
      </c>
      <c r="AV18" s="263" t="s">
        <v>975</v>
      </c>
      <c r="AW18" s="264"/>
      <c r="AX18" s="264"/>
      <c r="AY18" s="264"/>
      <c r="AZ18" s="264"/>
      <c r="BA18" s="264"/>
      <c r="BB18" s="264"/>
      <c r="BC18" s="264"/>
      <c r="BD18" s="265"/>
      <c r="BE18" s="217" t="s">
        <v>976</v>
      </c>
      <c r="BF18" s="217" t="s">
        <v>977</v>
      </c>
      <c r="BG18" s="217" t="s">
        <v>978</v>
      </c>
    </row>
    <row r="19" spans="1:59">
      <c r="A19" s="330"/>
      <c r="B19" s="352" t="s">
        <v>29</v>
      </c>
      <c r="C19" s="8"/>
      <c r="D19" s="8"/>
      <c r="E19" s="8"/>
      <c r="F19" s="8"/>
      <c r="G19" s="107">
        <v>6</v>
      </c>
      <c r="H19" s="220"/>
      <c r="I19" s="107">
        <v>4</v>
      </c>
      <c r="J19" s="107">
        <v>2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107">
        <v>6</v>
      </c>
      <c r="AJ19" s="8"/>
      <c r="AK19" s="8"/>
      <c r="AL19" s="8"/>
      <c r="AM19" s="8"/>
      <c r="AN19" s="8"/>
      <c r="AO19" s="8"/>
      <c r="AP19" s="8"/>
      <c r="AQ19" s="8"/>
      <c r="AR19" s="107">
        <v>6</v>
      </c>
      <c r="AS19" s="107">
        <v>6</v>
      </c>
      <c r="AT19" s="217">
        <v>31</v>
      </c>
      <c r="AU19" s="108">
        <v>45999</v>
      </c>
      <c r="AV19" s="263" t="s">
        <v>954</v>
      </c>
      <c r="AW19" s="264"/>
      <c r="AX19" s="264"/>
      <c r="AY19" s="264"/>
      <c r="AZ19" s="264"/>
      <c r="BA19" s="264"/>
      <c r="BB19" s="264"/>
      <c r="BC19" s="264"/>
      <c r="BD19" s="265"/>
      <c r="BE19" s="217" t="s">
        <v>955</v>
      </c>
      <c r="BF19" s="217" t="s">
        <v>956</v>
      </c>
      <c r="BG19" s="217" t="s">
        <v>957</v>
      </c>
    </row>
    <row r="20" spans="1:59">
      <c r="A20" s="330"/>
      <c r="B20" s="353"/>
      <c r="C20" s="201"/>
      <c r="D20" s="201"/>
      <c r="E20" s="201"/>
      <c r="F20" s="201"/>
      <c r="G20" s="107">
        <v>2</v>
      </c>
      <c r="H20" s="201"/>
      <c r="I20" s="201"/>
      <c r="J20" s="201"/>
      <c r="K20" s="107">
        <v>2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107">
        <v>2</v>
      </c>
      <c r="AJ20" s="201"/>
      <c r="AK20" s="201"/>
      <c r="AL20" s="201"/>
      <c r="AM20" s="201"/>
      <c r="AN20" s="201"/>
      <c r="AO20" s="201"/>
      <c r="AP20" s="201"/>
      <c r="AQ20" s="201"/>
      <c r="AR20" s="107">
        <v>2</v>
      </c>
      <c r="AS20" s="107">
        <v>2</v>
      </c>
      <c r="AT20" s="201">
        <v>5</v>
      </c>
      <c r="AU20" s="108">
        <v>46001</v>
      </c>
      <c r="AV20" s="263" t="s">
        <v>627</v>
      </c>
      <c r="AW20" s="264"/>
      <c r="AX20" s="264"/>
      <c r="AY20" s="264"/>
      <c r="AZ20" s="264"/>
      <c r="BA20" s="264"/>
      <c r="BB20" s="264"/>
      <c r="BC20" s="264"/>
      <c r="BD20" s="265"/>
      <c r="BE20" s="201" t="s">
        <v>958</v>
      </c>
      <c r="BF20" s="201" t="s">
        <v>959</v>
      </c>
      <c r="BG20" s="201" t="s">
        <v>960</v>
      </c>
    </row>
    <row r="21" spans="1:59">
      <c r="A21" s="330"/>
      <c r="B21" s="353"/>
      <c r="C21" s="217"/>
      <c r="D21" s="217"/>
      <c r="E21" s="217"/>
      <c r="F21" s="217"/>
      <c r="G21" s="107">
        <v>4</v>
      </c>
      <c r="H21" s="217"/>
      <c r="I21" s="217"/>
      <c r="J21" s="107">
        <v>4</v>
      </c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107">
        <v>4</v>
      </c>
      <c r="AJ21" s="217"/>
      <c r="AK21" s="217"/>
      <c r="AL21" s="217"/>
      <c r="AM21" s="217"/>
      <c r="AN21" s="217"/>
      <c r="AO21" s="217"/>
      <c r="AP21" s="217"/>
      <c r="AQ21" s="217"/>
      <c r="AR21" s="107">
        <v>4</v>
      </c>
      <c r="AS21" s="107">
        <v>4</v>
      </c>
      <c r="AT21" s="217">
        <v>6</v>
      </c>
      <c r="AU21" s="108">
        <v>46007</v>
      </c>
      <c r="AV21" s="263" t="s">
        <v>660</v>
      </c>
      <c r="AW21" s="264"/>
      <c r="AX21" s="264"/>
      <c r="AY21" s="264"/>
      <c r="AZ21" s="264"/>
      <c r="BA21" s="264"/>
      <c r="BB21" s="264"/>
      <c r="BC21" s="264"/>
      <c r="BD21" s="265"/>
      <c r="BE21" s="217" t="s">
        <v>968</v>
      </c>
      <c r="BF21" s="217" t="s">
        <v>969</v>
      </c>
      <c r="BG21" s="217" t="s">
        <v>970</v>
      </c>
    </row>
    <row r="22" spans="1:59">
      <c r="A22" s="330"/>
      <c r="B22" s="353"/>
      <c r="C22" s="217"/>
      <c r="D22" s="217"/>
      <c r="E22" s="217"/>
      <c r="F22" s="217"/>
      <c r="G22" s="107">
        <v>5</v>
      </c>
      <c r="H22" s="217"/>
      <c r="I22" s="107">
        <v>3</v>
      </c>
      <c r="J22" s="107">
        <v>2</v>
      </c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107">
        <v>5</v>
      </c>
      <c r="AJ22" s="217"/>
      <c r="AK22" s="217"/>
      <c r="AL22" s="217"/>
      <c r="AM22" s="217"/>
      <c r="AN22" s="217"/>
      <c r="AO22" s="217"/>
      <c r="AP22" s="217"/>
      <c r="AQ22" s="217"/>
      <c r="AR22" s="107">
        <v>5</v>
      </c>
      <c r="AS22" s="107">
        <v>5</v>
      </c>
      <c r="AT22" s="217">
        <v>8</v>
      </c>
      <c r="AU22" s="108">
        <v>46007</v>
      </c>
      <c r="AV22" s="263" t="s">
        <v>660</v>
      </c>
      <c r="AW22" s="264"/>
      <c r="AX22" s="264"/>
      <c r="AY22" s="264"/>
      <c r="AZ22" s="264"/>
      <c r="BA22" s="264"/>
      <c r="BB22" s="264"/>
      <c r="BC22" s="264"/>
      <c r="BD22" s="265"/>
      <c r="BE22" s="217" t="s">
        <v>866</v>
      </c>
      <c r="BF22" s="217" t="s">
        <v>971</v>
      </c>
      <c r="BG22" s="217" t="s">
        <v>257</v>
      </c>
    </row>
    <row r="23" spans="1:59">
      <c r="A23" s="330"/>
      <c r="B23" s="353"/>
      <c r="C23" s="217"/>
      <c r="D23" s="217"/>
      <c r="E23" s="107">
        <v>1</v>
      </c>
      <c r="F23" s="217"/>
      <c r="G23" s="107">
        <v>4</v>
      </c>
      <c r="H23" s="217"/>
      <c r="I23" s="107">
        <v>1</v>
      </c>
      <c r="J23" s="107">
        <v>2</v>
      </c>
      <c r="K23" s="107">
        <v>2</v>
      </c>
      <c r="L23" s="217"/>
      <c r="M23" s="217"/>
      <c r="N23" s="107">
        <v>1</v>
      </c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107">
        <v>4</v>
      </c>
      <c r="AJ23" s="217"/>
      <c r="AK23" s="217"/>
      <c r="AL23" s="217"/>
      <c r="AM23" s="217"/>
      <c r="AN23" s="217"/>
      <c r="AO23" s="217"/>
      <c r="AP23" s="217"/>
      <c r="AQ23" s="217"/>
      <c r="AR23" s="107">
        <v>5</v>
      </c>
      <c r="AS23" s="107">
        <v>5</v>
      </c>
      <c r="AT23" s="217">
        <v>12</v>
      </c>
      <c r="AU23" s="108">
        <v>46007</v>
      </c>
      <c r="AV23" s="263" t="s">
        <v>660</v>
      </c>
      <c r="AW23" s="264"/>
      <c r="AX23" s="264"/>
      <c r="AY23" s="264"/>
      <c r="AZ23" s="264"/>
      <c r="BA23" s="264"/>
      <c r="BB23" s="264"/>
      <c r="BC23" s="264"/>
      <c r="BD23" s="265"/>
      <c r="BE23" s="217" t="s">
        <v>972</v>
      </c>
      <c r="BF23" s="217" t="s">
        <v>973</v>
      </c>
      <c r="BG23" s="217" t="s">
        <v>974</v>
      </c>
    </row>
    <row r="27" spans="1:59" ht="14.4" thickBot="1"/>
    <row r="28" spans="1:59" ht="14.4" thickBot="1">
      <c r="F28" s="223" t="s">
        <v>47</v>
      </c>
      <c r="G28" s="226">
        <v>132</v>
      </c>
      <c r="I28" s="58"/>
      <c r="J28" s="59"/>
      <c r="K28" s="228" t="s">
        <v>259</v>
      </c>
      <c r="L28" s="53" t="s">
        <v>260</v>
      </c>
      <c r="N28" s="64" t="s">
        <v>261</v>
      </c>
      <c r="O28" s="65">
        <v>4</v>
      </c>
    </row>
    <row r="29" spans="1:59" ht="14.4" thickBot="1">
      <c r="F29" s="224" t="s">
        <v>262</v>
      </c>
      <c r="G29" s="226">
        <v>203</v>
      </c>
      <c r="I29" s="60" t="s">
        <v>263</v>
      </c>
      <c r="J29" s="227">
        <f>K29+L29</f>
        <v>32</v>
      </c>
      <c r="K29" s="161">
        <v>24</v>
      </c>
      <c r="L29" s="118">
        <v>8</v>
      </c>
      <c r="N29" s="66" t="s">
        <v>264</v>
      </c>
      <c r="O29" s="61">
        <v>3</v>
      </c>
    </row>
    <row r="30" spans="1:59" ht="14.4" thickBot="1">
      <c r="F30" s="224" t="s">
        <v>265</v>
      </c>
      <c r="G30" s="226">
        <f>35+16</f>
        <v>51</v>
      </c>
      <c r="I30" s="60" t="s">
        <v>266</v>
      </c>
      <c r="J30" s="227">
        <f>K30+L30</f>
        <v>27</v>
      </c>
      <c r="K30" s="161">
        <v>15</v>
      </c>
      <c r="L30" s="118">
        <v>12</v>
      </c>
      <c r="N30" s="66" t="s">
        <v>267</v>
      </c>
      <c r="O30" s="61">
        <v>12</v>
      </c>
    </row>
    <row r="31" spans="1:59" ht="14.4" thickBot="1">
      <c r="F31" s="54" t="s">
        <v>268</v>
      </c>
      <c r="G31" s="225">
        <v>0</v>
      </c>
      <c r="I31" s="60" t="s">
        <v>269</v>
      </c>
      <c r="J31" s="227">
        <f t="shared" ref="J31:J41" si="0">K31+L31</f>
        <v>50</v>
      </c>
      <c r="K31" s="161">
        <v>12</v>
      </c>
      <c r="L31" s="118">
        <v>38</v>
      </c>
      <c r="N31" s="66" t="s">
        <v>270</v>
      </c>
      <c r="O31" s="61">
        <v>1</v>
      </c>
    </row>
    <row r="32" spans="1:59" ht="14.4" thickBot="1">
      <c r="F32" s="54" t="s">
        <v>271</v>
      </c>
      <c r="G32" s="55">
        <v>1</v>
      </c>
      <c r="I32" s="60" t="s">
        <v>272</v>
      </c>
      <c r="J32" s="227">
        <f t="shared" si="0"/>
        <v>0</v>
      </c>
      <c r="K32" s="161">
        <v>0</v>
      </c>
      <c r="L32" s="118">
        <v>0</v>
      </c>
      <c r="N32" s="56"/>
      <c r="O32" s="63">
        <f>SUM(O28:O31)</f>
        <v>20</v>
      </c>
    </row>
    <row r="33" spans="6:12" ht="14.4" thickBot="1">
      <c r="F33" s="54" t="s">
        <v>273</v>
      </c>
      <c r="G33" s="55">
        <v>0</v>
      </c>
      <c r="I33" s="60" t="s">
        <v>274</v>
      </c>
      <c r="J33" s="227">
        <f t="shared" si="0"/>
        <v>27</v>
      </c>
      <c r="K33" s="161">
        <v>1</v>
      </c>
      <c r="L33" s="118">
        <v>26</v>
      </c>
    </row>
    <row r="34" spans="6:12" ht="14.4" thickBot="1">
      <c r="F34" s="54"/>
      <c r="G34" s="55"/>
      <c r="I34" s="60" t="s">
        <v>276</v>
      </c>
      <c r="J34" s="227">
        <f>K34+L34</f>
        <v>50</v>
      </c>
      <c r="K34" s="161">
        <v>22</v>
      </c>
      <c r="L34" s="118">
        <v>28</v>
      </c>
    </row>
    <row r="35" spans="6:12" ht="14.4" thickBot="1">
      <c r="F35" s="54"/>
      <c r="G35" s="55"/>
      <c r="I35" s="60" t="s">
        <v>737</v>
      </c>
      <c r="J35" s="227">
        <f t="shared" si="0"/>
        <v>27</v>
      </c>
      <c r="K35" s="161">
        <v>1</v>
      </c>
      <c r="L35" s="118">
        <v>26</v>
      </c>
    </row>
    <row r="36" spans="6:12" ht="14.4" thickBot="1">
      <c r="F36" s="54"/>
      <c r="G36" s="55"/>
      <c r="I36" s="60" t="s">
        <v>738</v>
      </c>
      <c r="J36" s="227">
        <f t="shared" si="0"/>
        <v>31</v>
      </c>
      <c r="K36" s="161">
        <v>0</v>
      </c>
      <c r="L36" s="118">
        <v>31</v>
      </c>
    </row>
    <row r="37" spans="6:12" ht="14.4" thickBot="1">
      <c r="F37" s="54"/>
      <c r="G37" s="55"/>
      <c r="I37" s="60" t="s">
        <v>740</v>
      </c>
      <c r="J37" s="227">
        <f t="shared" si="0"/>
        <v>0</v>
      </c>
      <c r="K37" s="161">
        <v>0</v>
      </c>
      <c r="L37" s="118">
        <v>0</v>
      </c>
    </row>
    <row r="38" spans="6:12" ht="14.4" thickBot="1">
      <c r="F38" s="54"/>
      <c r="G38" s="55"/>
      <c r="I38" s="60" t="s">
        <v>741</v>
      </c>
      <c r="J38" s="227">
        <f t="shared" si="0"/>
        <v>0</v>
      </c>
      <c r="K38" s="161">
        <v>0</v>
      </c>
      <c r="L38" s="118">
        <v>0</v>
      </c>
    </row>
    <row r="39" spans="6:12" ht="14.4" thickBot="1">
      <c r="F39" s="54" t="s">
        <v>275</v>
      </c>
      <c r="G39" s="55">
        <f>167+116</f>
        <v>283</v>
      </c>
      <c r="I39" s="60" t="s">
        <v>739</v>
      </c>
      <c r="J39" s="227">
        <f t="shared" si="0"/>
        <v>0</v>
      </c>
      <c r="K39" s="161">
        <v>0</v>
      </c>
      <c r="L39" s="118">
        <v>0</v>
      </c>
    </row>
    <row r="40" spans="6:12" ht="14.4" thickBot="1">
      <c r="I40" s="60" t="s">
        <v>277</v>
      </c>
      <c r="J40" s="227">
        <f t="shared" si="0"/>
        <v>46</v>
      </c>
      <c r="K40" s="161">
        <v>34</v>
      </c>
      <c r="L40" s="118">
        <v>12</v>
      </c>
    </row>
    <row r="41" spans="6:12" ht="14.4" thickBot="1">
      <c r="I41" s="60" t="s">
        <v>278</v>
      </c>
      <c r="J41" s="227">
        <f t="shared" si="0"/>
        <v>45</v>
      </c>
      <c r="K41" s="161">
        <v>23</v>
      </c>
      <c r="L41" s="118">
        <v>22</v>
      </c>
    </row>
    <row r="42" spans="6:12" ht="14.4" thickBot="1">
      <c r="I42" s="56"/>
      <c r="J42" s="227">
        <f>J29+J30+J31+J33+J34+J35+J36+J40+J41</f>
        <v>335</v>
      </c>
      <c r="K42" s="229"/>
      <c r="L42" s="27"/>
    </row>
  </sheetData>
  <mergeCells count="32">
    <mergeCell ref="AV15:BD15"/>
    <mergeCell ref="AV16:BD16"/>
    <mergeCell ref="B17:B18"/>
    <mergeCell ref="AV17:BD17"/>
    <mergeCell ref="B19:B23"/>
    <mergeCell ref="AV20:BD20"/>
    <mergeCell ref="AV21:BD21"/>
    <mergeCell ref="AV22:BD22"/>
    <mergeCell ref="AV23:BD23"/>
    <mergeCell ref="AV18:BD18"/>
    <mergeCell ref="AV19:BD19"/>
    <mergeCell ref="AV13:BD13"/>
    <mergeCell ref="AV14:BD14"/>
    <mergeCell ref="B13:B14"/>
    <mergeCell ref="B10:B11"/>
    <mergeCell ref="AV7:BD7"/>
    <mergeCell ref="A1:BG1"/>
    <mergeCell ref="L2:AK2"/>
    <mergeCell ref="AL2:AR2"/>
    <mergeCell ref="AV2:BD2"/>
    <mergeCell ref="AV4:BD4"/>
    <mergeCell ref="A4:A23"/>
    <mergeCell ref="AV5:BD5"/>
    <mergeCell ref="B4:B5"/>
    <mergeCell ref="B6:B7"/>
    <mergeCell ref="AV6:BD6"/>
    <mergeCell ref="AV8:BD8"/>
    <mergeCell ref="AV9:BD9"/>
    <mergeCell ref="B8:B9"/>
    <mergeCell ref="AV11:BD11"/>
    <mergeCell ref="AV10:BD10"/>
    <mergeCell ref="AV12:BD1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A559-71BF-4398-89E0-6721FCB9BA31}">
  <dimension ref="A1:BH43"/>
  <sheetViews>
    <sheetView zoomScale="97" zoomScaleNormal="100" workbookViewId="0">
      <selection activeCell="G4" sqref="G4:G23"/>
    </sheetView>
  </sheetViews>
  <sheetFormatPr baseColWidth="10" defaultRowHeight="13.8"/>
  <cols>
    <col min="2" max="2" width="21.19921875" bestFit="1" customWidth="1"/>
    <col min="5" max="5" width="16.59765625" bestFit="1" customWidth="1"/>
    <col min="28" max="28" width="11.5" bestFit="1" customWidth="1"/>
    <col min="29" max="29" width="12.09765625" bestFit="1" customWidth="1"/>
    <col min="45" max="45" width="19" bestFit="1" customWidth="1"/>
    <col min="47" max="47" width="18.19921875" bestFit="1" customWidth="1"/>
    <col min="57" max="57" width="71.3984375" bestFit="1" customWidth="1"/>
    <col min="58" max="58" width="128.3984375" bestFit="1" customWidth="1"/>
    <col min="59" max="59" width="95.59765625" bestFit="1" customWidth="1"/>
  </cols>
  <sheetData>
    <row r="1" spans="1:60">
      <c r="A1" s="342" t="s">
        <v>47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</row>
    <row r="2" spans="1:60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191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192" t="s">
        <v>54</v>
      </c>
      <c r="BF2" s="191" t="s">
        <v>55</v>
      </c>
      <c r="BG2" s="192" t="s">
        <v>56</v>
      </c>
    </row>
    <row r="3" spans="1:60">
      <c r="A3" s="192" t="s">
        <v>57</v>
      </c>
      <c r="B3" s="192" t="s">
        <v>58</v>
      </c>
      <c r="C3" s="207" t="s">
        <v>59</v>
      </c>
      <c r="D3" s="207" t="s">
        <v>60</v>
      </c>
      <c r="E3" s="207" t="s">
        <v>61</v>
      </c>
      <c r="F3" s="207" t="s">
        <v>62</v>
      </c>
      <c r="G3" s="207" t="s">
        <v>63</v>
      </c>
      <c r="H3" s="194" t="s">
        <v>64</v>
      </c>
      <c r="I3" s="194" t="s">
        <v>65</v>
      </c>
      <c r="J3" s="194" t="s">
        <v>66</v>
      </c>
      <c r="K3" s="194" t="s">
        <v>67</v>
      </c>
      <c r="L3" s="207" t="s">
        <v>68</v>
      </c>
      <c r="M3" s="207" t="s">
        <v>69</v>
      </c>
      <c r="N3" s="207" t="s">
        <v>70</v>
      </c>
      <c r="O3" s="207" t="s">
        <v>71</v>
      </c>
      <c r="P3" s="207" t="s">
        <v>72</v>
      </c>
      <c r="Q3" s="207" t="s">
        <v>73</v>
      </c>
      <c r="R3" s="207" t="s">
        <v>74</v>
      </c>
      <c r="S3" s="207" t="s">
        <v>75</v>
      </c>
      <c r="T3" s="207" t="s">
        <v>76</v>
      </c>
      <c r="U3" s="207" t="s">
        <v>77</v>
      </c>
      <c r="V3" s="207" t="s">
        <v>78</v>
      </c>
      <c r="W3" s="207" t="s">
        <v>79</v>
      </c>
      <c r="X3" s="207" t="s">
        <v>80</v>
      </c>
      <c r="Y3" s="207" t="s">
        <v>81</v>
      </c>
      <c r="Z3" s="207" t="s">
        <v>82</v>
      </c>
      <c r="AA3" s="207" t="s">
        <v>83</v>
      </c>
      <c r="AB3" s="207" t="s">
        <v>84</v>
      </c>
      <c r="AC3" s="207" t="s">
        <v>85</v>
      </c>
      <c r="AD3" s="207" t="s">
        <v>86</v>
      </c>
      <c r="AE3" s="207" t="s">
        <v>87</v>
      </c>
      <c r="AF3" s="207" t="s">
        <v>88</v>
      </c>
      <c r="AG3" s="207" t="s">
        <v>89</v>
      </c>
      <c r="AH3" s="207" t="s">
        <v>62</v>
      </c>
      <c r="AI3" s="207" t="s">
        <v>90</v>
      </c>
      <c r="AJ3" s="207" t="s">
        <v>91</v>
      </c>
      <c r="AK3" s="207" t="s">
        <v>92</v>
      </c>
      <c r="AL3" s="194" t="s">
        <v>93</v>
      </c>
      <c r="AM3" s="194" t="s">
        <v>94</v>
      </c>
      <c r="AN3" s="194" t="s">
        <v>95</v>
      </c>
      <c r="AO3" s="194" t="s">
        <v>96</v>
      </c>
      <c r="AP3" s="194" t="s">
        <v>97</v>
      </c>
      <c r="AQ3" s="194" t="s">
        <v>98</v>
      </c>
      <c r="AR3" s="194" t="s">
        <v>99</v>
      </c>
    </row>
    <row r="4" spans="1:60">
      <c r="A4" s="329" t="s">
        <v>465</v>
      </c>
      <c r="B4" s="344" t="s">
        <v>40</v>
      </c>
      <c r="C4" s="196">
        <v>8</v>
      </c>
      <c r="D4" s="195"/>
      <c r="E4" s="195"/>
      <c r="F4" s="195"/>
      <c r="G4" s="196">
        <v>1</v>
      </c>
      <c r="H4" s="195"/>
      <c r="I4" s="196">
        <v>4</v>
      </c>
      <c r="J4" s="196">
        <v>5</v>
      </c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>
        <v>7</v>
      </c>
      <c r="AB4" s="195"/>
      <c r="AC4" s="195"/>
      <c r="AD4" s="195"/>
      <c r="AE4" s="195"/>
      <c r="AF4" s="195"/>
      <c r="AG4" s="195"/>
      <c r="AH4" s="195"/>
      <c r="AI4" s="196">
        <v>2</v>
      </c>
      <c r="AJ4" s="195"/>
      <c r="AK4" s="195"/>
      <c r="AL4" s="195"/>
      <c r="AM4" s="195"/>
      <c r="AN4" s="195"/>
      <c r="AO4" s="195"/>
      <c r="AP4" s="195"/>
      <c r="AQ4" s="195"/>
      <c r="AR4" s="196">
        <v>9</v>
      </c>
      <c r="AS4" s="196">
        <v>9</v>
      </c>
      <c r="AT4" s="204">
        <v>12</v>
      </c>
      <c r="AU4" s="109">
        <v>45995</v>
      </c>
      <c r="AV4" s="295" t="s">
        <v>627</v>
      </c>
      <c r="AW4" s="295"/>
      <c r="AX4" s="295"/>
      <c r="AY4" s="295"/>
      <c r="AZ4" s="295"/>
      <c r="BA4" s="295"/>
      <c r="BB4" s="295"/>
      <c r="BC4" s="295"/>
      <c r="BD4" s="295"/>
      <c r="BE4" s="195" t="s">
        <v>920</v>
      </c>
      <c r="BF4" s="195" t="s">
        <v>921</v>
      </c>
      <c r="BG4" s="195" t="s">
        <v>922</v>
      </c>
      <c r="BH4" s="208"/>
    </row>
    <row r="5" spans="1:60">
      <c r="A5" s="330"/>
      <c r="B5" s="346"/>
      <c r="C5" s="196">
        <v>7</v>
      </c>
      <c r="D5" s="195"/>
      <c r="E5" s="195"/>
      <c r="F5" s="195"/>
      <c r="G5" s="196">
        <v>8</v>
      </c>
      <c r="H5" s="195"/>
      <c r="I5" s="196">
        <v>1</v>
      </c>
      <c r="J5" s="196">
        <v>10</v>
      </c>
      <c r="K5" s="196">
        <v>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6">
        <v>1</v>
      </c>
      <c r="Z5" s="195"/>
      <c r="AA5" s="196">
        <v>3</v>
      </c>
      <c r="AB5" s="195"/>
      <c r="AC5" s="195"/>
      <c r="AD5" s="195"/>
      <c r="AE5" s="195"/>
      <c r="AF5" s="195"/>
      <c r="AG5" s="195"/>
      <c r="AH5" s="195"/>
      <c r="AI5" s="196">
        <v>11</v>
      </c>
      <c r="AJ5" s="195"/>
      <c r="AK5" s="195"/>
      <c r="AL5" s="196">
        <v>1</v>
      </c>
      <c r="AM5" s="195"/>
      <c r="AN5" s="195"/>
      <c r="AO5" s="195"/>
      <c r="AP5" s="195"/>
      <c r="AQ5" s="195"/>
      <c r="AR5" s="196">
        <v>14</v>
      </c>
      <c r="AS5" s="196">
        <v>15</v>
      </c>
      <c r="AT5" s="204">
        <v>20</v>
      </c>
      <c r="AU5" s="109">
        <v>45996</v>
      </c>
      <c r="AV5" s="292" t="s">
        <v>660</v>
      </c>
      <c r="AW5" s="293"/>
      <c r="AX5" s="293"/>
      <c r="AY5" s="293"/>
      <c r="AZ5" s="293"/>
      <c r="BA5" s="293"/>
      <c r="BB5" s="293"/>
      <c r="BC5" s="293"/>
      <c r="BD5" s="294"/>
      <c r="BE5" s="195" t="s">
        <v>923</v>
      </c>
      <c r="BF5" s="195" t="s">
        <v>924</v>
      </c>
      <c r="BG5" s="195" t="s">
        <v>925</v>
      </c>
    </row>
    <row r="6" spans="1:60">
      <c r="A6" s="330"/>
      <c r="B6" s="344" t="s">
        <v>36</v>
      </c>
      <c r="C6" s="195"/>
      <c r="D6" s="195"/>
      <c r="E6" s="195"/>
      <c r="F6" s="195"/>
      <c r="G6" s="196">
        <v>11</v>
      </c>
      <c r="H6" s="195"/>
      <c r="I6" s="196">
        <v>4</v>
      </c>
      <c r="J6" s="196">
        <v>6</v>
      </c>
      <c r="K6" s="196">
        <v>1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6">
        <v>11</v>
      </c>
      <c r="AJ6" s="195"/>
      <c r="AK6" s="195"/>
      <c r="AL6" s="195"/>
      <c r="AM6" s="195"/>
      <c r="AN6" s="195"/>
      <c r="AO6" s="195"/>
      <c r="AP6" s="195"/>
      <c r="AQ6" s="195"/>
      <c r="AR6" s="196">
        <v>11</v>
      </c>
      <c r="AS6" s="196">
        <v>11</v>
      </c>
      <c r="AT6" s="204">
        <v>48</v>
      </c>
      <c r="AU6" s="109">
        <v>46000</v>
      </c>
      <c r="AV6" s="295" t="s">
        <v>627</v>
      </c>
      <c r="AW6" s="295"/>
      <c r="AX6" s="295"/>
      <c r="AY6" s="295"/>
      <c r="AZ6" s="295"/>
      <c r="BA6" s="295"/>
      <c r="BB6" s="295"/>
      <c r="BC6" s="295"/>
      <c r="BD6" s="295"/>
      <c r="BE6" s="195" t="s">
        <v>614</v>
      </c>
      <c r="BF6" s="195" t="s">
        <v>926</v>
      </c>
      <c r="BG6" s="195" t="s">
        <v>845</v>
      </c>
    </row>
    <row r="7" spans="1:60">
      <c r="A7" s="330"/>
      <c r="B7" s="346"/>
      <c r="C7" s="204"/>
      <c r="D7" s="204"/>
      <c r="E7" s="204"/>
      <c r="F7" s="204"/>
      <c r="G7" s="203">
        <v>4</v>
      </c>
      <c r="H7" s="204"/>
      <c r="I7" s="203">
        <v>3</v>
      </c>
      <c r="J7" s="203">
        <v>1</v>
      </c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3">
        <v>4</v>
      </c>
      <c r="AJ7" s="204"/>
      <c r="AK7" s="204"/>
      <c r="AL7" s="204"/>
      <c r="AM7" s="204"/>
      <c r="AN7" s="204"/>
      <c r="AO7" s="204"/>
      <c r="AP7" s="204"/>
      <c r="AQ7" s="204"/>
      <c r="AR7" s="203">
        <v>4</v>
      </c>
      <c r="AS7" s="203">
        <v>4</v>
      </c>
      <c r="AT7" s="204">
        <v>7</v>
      </c>
      <c r="AU7" s="109">
        <v>46006</v>
      </c>
      <c r="AV7" s="292" t="s">
        <v>813</v>
      </c>
      <c r="AW7" s="293"/>
      <c r="AX7" s="293"/>
      <c r="AY7" s="293"/>
      <c r="AZ7" s="293"/>
      <c r="BA7" s="293"/>
      <c r="BB7" s="293"/>
      <c r="BC7" s="293"/>
      <c r="BD7" s="294"/>
      <c r="BE7" s="204" t="s">
        <v>945</v>
      </c>
      <c r="BF7" s="204" t="s">
        <v>946</v>
      </c>
      <c r="BG7" s="204" t="s">
        <v>805</v>
      </c>
    </row>
    <row r="8" spans="1:60">
      <c r="A8" s="330"/>
      <c r="B8" s="344" t="s">
        <v>34</v>
      </c>
      <c r="C8" s="1"/>
      <c r="D8" s="1"/>
      <c r="E8" s="1"/>
      <c r="F8" s="1"/>
      <c r="G8" s="196">
        <v>2</v>
      </c>
      <c r="H8" s="1"/>
      <c r="I8" s="1"/>
      <c r="J8" s="196">
        <v>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96">
        <v>2</v>
      </c>
      <c r="AJ8" s="1"/>
      <c r="AK8" s="1"/>
      <c r="AL8" s="1"/>
      <c r="AM8" s="1"/>
      <c r="AN8" s="1"/>
      <c r="AO8" s="1"/>
      <c r="AP8" s="1"/>
      <c r="AQ8" s="1"/>
      <c r="AR8" s="196">
        <v>2</v>
      </c>
      <c r="AS8" s="196">
        <v>2</v>
      </c>
      <c r="AT8" s="204">
        <v>29</v>
      </c>
      <c r="AU8" s="109">
        <v>45995</v>
      </c>
      <c r="AV8" s="295" t="s">
        <v>927</v>
      </c>
      <c r="AW8" s="295"/>
      <c r="AX8" s="295"/>
      <c r="AY8" s="295"/>
      <c r="AZ8" s="295"/>
      <c r="BA8" s="295"/>
      <c r="BB8" s="295"/>
      <c r="BC8" s="295"/>
      <c r="BD8" s="295"/>
      <c r="BE8" s="195" t="s">
        <v>928</v>
      </c>
      <c r="BF8" s="195" t="s">
        <v>929</v>
      </c>
      <c r="BG8" s="195" t="s">
        <v>930</v>
      </c>
    </row>
    <row r="9" spans="1:60">
      <c r="A9" s="330"/>
      <c r="B9" s="346"/>
      <c r="C9" s="195"/>
      <c r="D9" s="195"/>
      <c r="E9" s="195"/>
      <c r="F9" s="195"/>
      <c r="G9" s="196">
        <v>10</v>
      </c>
      <c r="H9" s="195"/>
      <c r="I9" s="196">
        <v>4</v>
      </c>
      <c r="J9" s="196">
        <v>6</v>
      </c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6">
        <v>10</v>
      </c>
      <c r="AJ9" s="195"/>
      <c r="AK9" s="195"/>
      <c r="AL9" s="195"/>
      <c r="AM9" s="195"/>
      <c r="AN9" s="195"/>
      <c r="AO9" s="195"/>
      <c r="AP9" s="195"/>
      <c r="AQ9" s="195"/>
      <c r="AR9" s="196">
        <v>10</v>
      </c>
      <c r="AS9" s="196">
        <v>10</v>
      </c>
      <c r="AT9" s="204">
        <v>21</v>
      </c>
      <c r="AU9" s="109">
        <v>45999</v>
      </c>
      <c r="AV9" s="292" t="s">
        <v>933</v>
      </c>
      <c r="AW9" s="293"/>
      <c r="AX9" s="293"/>
      <c r="AY9" s="293"/>
      <c r="AZ9" s="293"/>
      <c r="BA9" s="293"/>
      <c r="BB9" s="293"/>
      <c r="BC9" s="293"/>
      <c r="BD9" s="294"/>
      <c r="BE9" s="195" t="s">
        <v>931</v>
      </c>
      <c r="BF9" s="195" t="s">
        <v>932</v>
      </c>
      <c r="BG9" s="195" t="s">
        <v>228</v>
      </c>
    </row>
    <row r="10" spans="1:60">
      <c r="A10" s="330"/>
      <c r="B10" s="344" t="s">
        <v>493</v>
      </c>
      <c r="C10" s="195"/>
      <c r="D10" s="195"/>
      <c r="E10" s="195"/>
      <c r="F10" s="195"/>
      <c r="G10" s="196">
        <v>1</v>
      </c>
      <c r="H10" s="195"/>
      <c r="I10" s="195"/>
      <c r="J10" s="195"/>
      <c r="K10" s="196">
        <v>1</v>
      </c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6">
        <v>1</v>
      </c>
      <c r="AJ10" s="195"/>
      <c r="AK10" s="195"/>
      <c r="AL10" s="195"/>
      <c r="AM10" s="195"/>
      <c r="AN10" s="195"/>
      <c r="AO10" s="195"/>
      <c r="AP10" s="195"/>
      <c r="AQ10" s="195"/>
      <c r="AR10" s="196">
        <v>1</v>
      </c>
      <c r="AS10" s="196">
        <v>1</v>
      </c>
      <c r="AT10" s="204">
        <v>14</v>
      </c>
      <c r="AU10" s="109">
        <v>46000</v>
      </c>
      <c r="AV10" s="292" t="s">
        <v>934</v>
      </c>
      <c r="AW10" s="293"/>
      <c r="AX10" s="293"/>
      <c r="AY10" s="293"/>
      <c r="AZ10" s="293"/>
      <c r="BA10" s="293"/>
      <c r="BB10" s="293"/>
      <c r="BC10" s="293"/>
      <c r="BD10" s="294"/>
      <c r="BE10" s="195" t="s">
        <v>935</v>
      </c>
      <c r="BF10" s="195" t="s">
        <v>936</v>
      </c>
      <c r="BG10" s="195" t="s">
        <v>176</v>
      </c>
    </row>
    <row r="11" spans="1:60">
      <c r="A11" s="330"/>
      <c r="B11" s="34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99">
        <v>0</v>
      </c>
      <c r="AT11" s="209">
        <v>14</v>
      </c>
      <c r="AU11" s="12">
        <v>46002</v>
      </c>
      <c r="AV11" s="354" t="s">
        <v>934</v>
      </c>
      <c r="AW11" s="354"/>
      <c r="AX11" s="354"/>
      <c r="AY11" s="354"/>
      <c r="AZ11" s="354"/>
      <c r="BA11" s="354"/>
      <c r="BB11" s="354"/>
      <c r="BC11" s="354"/>
      <c r="BD11" s="354"/>
      <c r="BE11" s="11" t="s">
        <v>935</v>
      </c>
      <c r="BF11" s="11" t="s">
        <v>937</v>
      </c>
      <c r="BG11" s="11" t="s">
        <v>176</v>
      </c>
    </row>
    <row r="12" spans="1:60">
      <c r="A12" s="330"/>
      <c r="B12" s="214" t="s">
        <v>549</v>
      </c>
      <c r="C12" s="197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198"/>
      <c r="AS12" s="203">
        <v>0</v>
      </c>
      <c r="AT12" s="204">
        <v>31</v>
      </c>
      <c r="AU12" s="109">
        <v>45993</v>
      </c>
      <c r="AV12" s="295" t="s">
        <v>660</v>
      </c>
      <c r="AW12" s="295"/>
      <c r="AX12" s="295"/>
      <c r="AY12" s="295"/>
      <c r="AZ12" s="295"/>
      <c r="BA12" s="295"/>
      <c r="BB12" s="295"/>
      <c r="BC12" s="295"/>
      <c r="BD12" s="295"/>
      <c r="BE12" s="195" t="s">
        <v>938</v>
      </c>
      <c r="BF12" s="195" t="s">
        <v>939</v>
      </c>
      <c r="BG12" s="195" t="s">
        <v>940</v>
      </c>
    </row>
    <row r="13" spans="1:60">
      <c r="A13" s="330"/>
      <c r="B13" s="344" t="s">
        <v>142</v>
      </c>
      <c r="C13" s="211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3"/>
      <c r="AS13" s="99">
        <v>0</v>
      </c>
      <c r="AT13" s="98">
        <v>20</v>
      </c>
      <c r="AU13" s="109">
        <v>45999</v>
      </c>
      <c r="AV13" s="317" t="s">
        <v>627</v>
      </c>
      <c r="AW13" s="317"/>
      <c r="AX13" s="317"/>
      <c r="AY13" s="317"/>
      <c r="AZ13" s="317"/>
      <c r="BA13" s="317"/>
      <c r="BB13" s="317"/>
      <c r="BC13" s="317"/>
      <c r="BD13" s="318"/>
      <c r="BE13" s="209" t="s">
        <v>938</v>
      </c>
      <c r="BF13" s="98" t="s">
        <v>941</v>
      </c>
      <c r="BG13" s="98" t="s">
        <v>176</v>
      </c>
    </row>
    <row r="14" spans="1:60">
      <c r="A14" s="330"/>
      <c r="B14" s="345"/>
      <c r="C14" s="203">
        <v>1</v>
      </c>
      <c r="D14" s="204"/>
      <c r="E14" s="204"/>
      <c r="F14" s="204"/>
      <c r="G14" s="204"/>
      <c r="H14" s="204"/>
      <c r="I14" s="204"/>
      <c r="J14" s="204"/>
      <c r="K14" s="203">
        <v>1</v>
      </c>
      <c r="L14" s="204"/>
      <c r="M14" s="204"/>
      <c r="N14" s="204"/>
      <c r="O14" s="204"/>
      <c r="P14" s="204"/>
      <c r="Q14" s="204"/>
      <c r="R14" s="204"/>
      <c r="S14" s="204"/>
      <c r="T14" s="203">
        <v>1</v>
      </c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3">
        <v>1</v>
      </c>
      <c r="AS14" s="203">
        <v>1</v>
      </c>
      <c r="AT14" s="204">
        <v>7</v>
      </c>
      <c r="AU14" s="109">
        <v>46002</v>
      </c>
      <c r="AV14" s="295" t="s">
        <v>660</v>
      </c>
      <c r="AW14" s="295"/>
      <c r="AX14" s="295"/>
      <c r="AY14" s="295"/>
      <c r="AZ14" s="295"/>
      <c r="BA14" s="295"/>
      <c r="BB14" s="295"/>
      <c r="BC14" s="295"/>
      <c r="BD14" s="295"/>
      <c r="BE14" s="204" t="s">
        <v>942</v>
      </c>
      <c r="BF14" s="204" t="s">
        <v>943</v>
      </c>
      <c r="BG14" s="204" t="s">
        <v>944</v>
      </c>
    </row>
    <row r="15" spans="1:60">
      <c r="A15" s="330"/>
      <c r="B15" s="205" t="s">
        <v>303</v>
      </c>
      <c r="C15" s="204"/>
      <c r="D15" s="204"/>
      <c r="E15" s="204"/>
      <c r="F15" s="204"/>
      <c r="G15" s="203">
        <v>5</v>
      </c>
      <c r="H15" s="204"/>
      <c r="I15" s="203">
        <v>1</v>
      </c>
      <c r="J15" s="203">
        <v>1</v>
      </c>
      <c r="K15" s="203">
        <v>3</v>
      </c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3">
        <v>5</v>
      </c>
      <c r="AJ15" s="204"/>
      <c r="AK15" s="204"/>
      <c r="AL15" s="204"/>
      <c r="AM15" s="204"/>
      <c r="AN15" s="204"/>
      <c r="AO15" s="204"/>
      <c r="AP15" s="204"/>
      <c r="AQ15" s="204"/>
      <c r="AR15" s="203">
        <v>5</v>
      </c>
      <c r="AS15" s="203">
        <v>5</v>
      </c>
      <c r="AT15" s="204">
        <v>30</v>
      </c>
      <c r="AU15" s="109">
        <v>46002</v>
      </c>
      <c r="AV15" s="295" t="s">
        <v>627</v>
      </c>
      <c r="AW15" s="295"/>
      <c r="AX15" s="295"/>
      <c r="AY15" s="295"/>
      <c r="AZ15" s="295"/>
      <c r="BA15" s="295"/>
      <c r="BB15" s="295"/>
      <c r="BC15" s="295"/>
      <c r="BD15" s="295"/>
      <c r="BE15" s="204" t="s">
        <v>948</v>
      </c>
      <c r="BF15" s="204" t="s">
        <v>947</v>
      </c>
      <c r="BG15" s="204" t="s">
        <v>158</v>
      </c>
    </row>
    <row r="16" spans="1:60">
      <c r="A16" s="330"/>
      <c r="B16" s="205" t="s">
        <v>162</v>
      </c>
      <c r="C16" s="204"/>
      <c r="D16" s="204"/>
      <c r="E16" s="204"/>
      <c r="F16" s="204"/>
      <c r="G16" s="203">
        <v>17</v>
      </c>
      <c r="H16" s="204"/>
      <c r="I16" s="203">
        <v>8</v>
      </c>
      <c r="J16" s="203">
        <v>9</v>
      </c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3">
        <v>17</v>
      </c>
      <c r="AJ16" s="204"/>
      <c r="AK16" s="204"/>
      <c r="AL16" s="204"/>
      <c r="AM16" s="204"/>
      <c r="AN16" s="204"/>
      <c r="AO16" s="204"/>
      <c r="AP16" s="204"/>
      <c r="AQ16" s="204"/>
      <c r="AR16" s="203">
        <v>17</v>
      </c>
      <c r="AS16" s="203">
        <v>17</v>
      </c>
      <c r="AT16" s="204">
        <v>20</v>
      </c>
      <c r="AU16" s="109">
        <v>45993</v>
      </c>
      <c r="AV16" s="292" t="s">
        <v>627</v>
      </c>
      <c r="AW16" s="293"/>
      <c r="AX16" s="293"/>
      <c r="AY16" s="293"/>
      <c r="AZ16" s="293"/>
      <c r="BA16" s="293"/>
      <c r="BB16" s="293"/>
      <c r="BC16" s="293"/>
      <c r="BD16" s="294"/>
      <c r="BE16" s="204" t="s">
        <v>949</v>
      </c>
      <c r="BF16" s="204" t="s">
        <v>950</v>
      </c>
      <c r="BG16" s="204" t="s">
        <v>951</v>
      </c>
    </row>
    <row r="17" spans="1:59">
      <c r="A17" s="330"/>
      <c r="B17" s="344" t="s">
        <v>31</v>
      </c>
      <c r="C17" s="204"/>
      <c r="D17" s="204"/>
      <c r="E17" s="204"/>
      <c r="F17" s="204"/>
      <c r="G17" s="203">
        <v>12</v>
      </c>
      <c r="H17" s="204"/>
      <c r="I17" s="203">
        <v>9</v>
      </c>
      <c r="J17" s="203">
        <v>3</v>
      </c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3">
        <v>12</v>
      </c>
      <c r="AJ17" s="204"/>
      <c r="AK17" s="204"/>
      <c r="AL17" s="204"/>
      <c r="AM17" s="204"/>
      <c r="AN17" s="204"/>
      <c r="AO17" s="204"/>
      <c r="AP17" s="204"/>
      <c r="AQ17" s="204"/>
      <c r="AR17" s="203">
        <v>12</v>
      </c>
      <c r="AS17" s="203">
        <v>12</v>
      </c>
      <c r="AT17" s="204">
        <v>16</v>
      </c>
      <c r="AU17" s="109">
        <v>46006</v>
      </c>
      <c r="AV17" s="292" t="s">
        <v>627</v>
      </c>
      <c r="AW17" s="293"/>
      <c r="AX17" s="293"/>
      <c r="AY17" s="293"/>
      <c r="AZ17" s="293"/>
      <c r="BA17" s="293"/>
      <c r="BB17" s="293"/>
      <c r="BC17" s="293"/>
      <c r="BD17" s="294"/>
      <c r="BE17" s="204" t="s">
        <v>614</v>
      </c>
      <c r="BF17" s="204" t="s">
        <v>952</v>
      </c>
      <c r="BG17" s="204" t="s">
        <v>953</v>
      </c>
    </row>
    <row r="18" spans="1:59">
      <c r="A18" s="330"/>
      <c r="B18" s="351"/>
      <c r="C18" s="1"/>
      <c r="D18" s="1"/>
      <c r="E18" s="1"/>
      <c r="F18" s="1"/>
      <c r="G18" s="218">
        <v>22</v>
      </c>
      <c r="H18" s="1"/>
      <c r="I18" s="218">
        <v>1</v>
      </c>
      <c r="J18" s="218">
        <v>11</v>
      </c>
      <c r="K18" s="218">
        <v>10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218">
        <v>22</v>
      </c>
      <c r="AJ18" s="1"/>
      <c r="AK18" s="1"/>
      <c r="AL18" s="1"/>
      <c r="AM18" s="1"/>
      <c r="AN18" s="1"/>
      <c r="AO18" s="1"/>
      <c r="AP18" s="1"/>
      <c r="AQ18" s="1"/>
      <c r="AR18" s="218">
        <v>22</v>
      </c>
      <c r="AS18" s="218">
        <v>22</v>
      </c>
      <c r="AT18" s="219">
        <v>30</v>
      </c>
      <c r="AU18" s="109">
        <v>46007</v>
      </c>
      <c r="AV18" s="292" t="s">
        <v>975</v>
      </c>
      <c r="AW18" s="293"/>
      <c r="AX18" s="293"/>
      <c r="AY18" s="293"/>
      <c r="AZ18" s="293"/>
      <c r="BA18" s="293"/>
      <c r="BB18" s="293"/>
      <c r="BC18" s="293"/>
      <c r="BD18" s="294"/>
      <c r="BE18" s="219" t="s">
        <v>976</v>
      </c>
      <c r="BF18" s="219" t="s">
        <v>977</v>
      </c>
      <c r="BG18" s="219" t="s">
        <v>978</v>
      </c>
    </row>
    <row r="19" spans="1:59">
      <c r="A19" s="330"/>
      <c r="B19" s="352" t="s">
        <v>29</v>
      </c>
      <c r="C19" s="221"/>
      <c r="D19" s="221"/>
      <c r="E19" s="221"/>
      <c r="F19" s="221"/>
      <c r="G19" s="222">
        <v>8</v>
      </c>
      <c r="H19" s="221"/>
      <c r="I19" s="222">
        <v>3</v>
      </c>
      <c r="J19" s="222">
        <v>4</v>
      </c>
      <c r="K19" s="222">
        <v>1</v>
      </c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2">
        <v>8</v>
      </c>
      <c r="AJ19" s="221"/>
      <c r="AK19" s="221"/>
      <c r="AL19" s="221"/>
      <c r="AM19" s="221"/>
      <c r="AN19" s="221"/>
      <c r="AO19" s="221"/>
      <c r="AP19" s="221"/>
      <c r="AQ19" s="221"/>
      <c r="AR19" s="222">
        <v>8</v>
      </c>
      <c r="AS19" s="222">
        <v>8</v>
      </c>
      <c r="AT19" s="219">
        <v>31</v>
      </c>
      <c r="AU19" s="109">
        <v>45999</v>
      </c>
      <c r="AV19" s="292" t="s">
        <v>954</v>
      </c>
      <c r="AW19" s="293"/>
      <c r="AX19" s="293"/>
      <c r="AY19" s="293"/>
      <c r="AZ19" s="293"/>
      <c r="BA19" s="293"/>
      <c r="BB19" s="293"/>
      <c r="BC19" s="293"/>
      <c r="BD19" s="294"/>
      <c r="BE19" s="219" t="s">
        <v>955</v>
      </c>
      <c r="BF19" s="219" t="s">
        <v>956</v>
      </c>
      <c r="BG19" s="219" t="s">
        <v>957</v>
      </c>
    </row>
    <row r="20" spans="1:59">
      <c r="A20" s="330"/>
      <c r="B20" s="353"/>
      <c r="C20" s="204"/>
      <c r="D20" s="204"/>
      <c r="E20" s="204"/>
      <c r="F20" s="204"/>
      <c r="G20" s="203">
        <v>3</v>
      </c>
      <c r="H20" s="204"/>
      <c r="I20" s="203">
        <v>1</v>
      </c>
      <c r="J20" s="203">
        <v>1</v>
      </c>
      <c r="K20" s="203">
        <v>1</v>
      </c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3">
        <v>3</v>
      </c>
      <c r="AJ20" s="204"/>
      <c r="AK20" s="204"/>
      <c r="AL20" s="204"/>
      <c r="AM20" s="204"/>
      <c r="AN20" s="204"/>
      <c r="AO20" s="204"/>
      <c r="AP20" s="204"/>
      <c r="AQ20" s="204"/>
      <c r="AR20" s="203">
        <v>3</v>
      </c>
      <c r="AS20" s="203">
        <v>3</v>
      </c>
      <c r="AT20" s="204">
        <v>5</v>
      </c>
      <c r="AU20" s="109">
        <v>46001</v>
      </c>
      <c r="AV20" s="295" t="s">
        <v>627</v>
      </c>
      <c r="AW20" s="295"/>
      <c r="AX20" s="295"/>
      <c r="AY20" s="295"/>
      <c r="AZ20" s="295"/>
      <c r="BA20" s="295"/>
      <c r="BB20" s="295"/>
      <c r="BC20" s="295"/>
      <c r="BD20" s="295"/>
      <c r="BE20" s="204" t="s">
        <v>958</v>
      </c>
      <c r="BF20" s="204" t="s">
        <v>959</v>
      </c>
      <c r="BG20" s="204" t="s">
        <v>960</v>
      </c>
    </row>
    <row r="21" spans="1:59">
      <c r="A21" s="330"/>
      <c r="B21" s="353"/>
      <c r="C21" s="219"/>
      <c r="D21" s="219"/>
      <c r="E21" s="219"/>
      <c r="F21" s="219"/>
      <c r="G21" s="218">
        <v>2</v>
      </c>
      <c r="H21" s="219"/>
      <c r="I21" s="218">
        <v>1</v>
      </c>
      <c r="J21" s="218">
        <v>1</v>
      </c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8">
        <v>2</v>
      </c>
      <c r="AJ21" s="219"/>
      <c r="AK21" s="219"/>
      <c r="AL21" s="219"/>
      <c r="AM21" s="219"/>
      <c r="AN21" s="219"/>
      <c r="AO21" s="219"/>
      <c r="AP21" s="219"/>
      <c r="AQ21" s="219"/>
      <c r="AR21" s="218">
        <v>2</v>
      </c>
      <c r="AS21" s="218">
        <v>2</v>
      </c>
      <c r="AT21" s="219">
        <v>6</v>
      </c>
      <c r="AU21" s="109">
        <v>46007</v>
      </c>
      <c r="AV21" s="292" t="s">
        <v>660</v>
      </c>
      <c r="AW21" s="293"/>
      <c r="AX21" s="293"/>
      <c r="AY21" s="293"/>
      <c r="AZ21" s="293"/>
      <c r="BA21" s="293"/>
      <c r="BB21" s="293"/>
      <c r="BC21" s="293"/>
      <c r="BD21" s="294"/>
      <c r="BE21" s="219" t="s">
        <v>968</v>
      </c>
      <c r="BF21" s="219" t="s">
        <v>969</v>
      </c>
      <c r="BG21" s="219" t="s">
        <v>970</v>
      </c>
    </row>
    <row r="22" spans="1:59">
      <c r="A22" s="330"/>
      <c r="B22" s="353"/>
      <c r="C22" s="219"/>
      <c r="D22" s="219"/>
      <c r="E22" s="219"/>
      <c r="F22" s="219"/>
      <c r="G22" s="218">
        <v>3</v>
      </c>
      <c r="H22" s="219"/>
      <c r="I22" s="219"/>
      <c r="J22" s="218">
        <v>3</v>
      </c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8">
        <v>3</v>
      </c>
      <c r="AJ22" s="219"/>
      <c r="AK22" s="219"/>
      <c r="AL22" s="219"/>
      <c r="AM22" s="219"/>
      <c r="AN22" s="219"/>
      <c r="AO22" s="219"/>
      <c r="AP22" s="219"/>
      <c r="AQ22" s="219"/>
      <c r="AR22" s="218">
        <v>3</v>
      </c>
      <c r="AS22" s="218">
        <v>3</v>
      </c>
      <c r="AT22" s="219">
        <v>8</v>
      </c>
      <c r="AU22" s="109">
        <v>46007</v>
      </c>
      <c r="AV22" s="292" t="s">
        <v>660</v>
      </c>
      <c r="AW22" s="293"/>
      <c r="AX22" s="293"/>
      <c r="AY22" s="293"/>
      <c r="AZ22" s="293"/>
      <c r="BA22" s="293"/>
      <c r="BB22" s="293"/>
      <c r="BC22" s="293"/>
      <c r="BD22" s="294"/>
      <c r="BE22" s="219" t="s">
        <v>866</v>
      </c>
      <c r="BF22" s="219" t="s">
        <v>971</v>
      </c>
      <c r="BG22" s="219" t="s">
        <v>257</v>
      </c>
    </row>
    <row r="23" spans="1:59">
      <c r="A23" s="330"/>
      <c r="B23" s="353"/>
      <c r="C23" s="219"/>
      <c r="D23" s="219"/>
      <c r="E23" s="219"/>
      <c r="F23" s="219"/>
      <c r="G23" s="218">
        <v>7</v>
      </c>
      <c r="H23" s="219"/>
      <c r="I23" s="218">
        <v>2</v>
      </c>
      <c r="J23" s="218">
        <v>5</v>
      </c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8">
        <v>7</v>
      </c>
      <c r="AJ23" s="219"/>
      <c r="AK23" s="219"/>
      <c r="AL23" s="219"/>
      <c r="AM23" s="219"/>
      <c r="AN23" s="219"/>
      <c r="AO23" s="219"/>
      <c r="AP23" s="219"/>
      <c r="AQ23" s="219"/>
      <c r="AR23" s="218">
        <v>7</v>
      </c>
      <c r="AS23" s="218">
        <v>7</v>
      </c>
      <c r="AT23" s="219">
        <v>12</v>
      </c>
      <c r="AU23" s="109">
        <v>46007</v>
      </c>
      <c r="AV23" s="292" t="s">
        <v>660</v>
      </c>
      <c r="AW23" s="293"/>
      <c r="AX23" s="293"/>
      <c r="AY23" s="293"/>
      <c r="AZ23" s="293"/>
      <c r="BA23" s="293"/>
      <c r="BB23" s="293"/>
      <c r="BC23" s="293"/>
      <c r="BD23" s="294"/>
      <c r="BE23" s="219" t="s">
        <v>972</v>
      </c>
      <c r="BF23" s="219" t="s">
        <v>973</v>
      </c>
      <c r="BG23" s="219" t="s">
        <v>974</v>
      </c>
    </row>
    <row r="30" spans="1:59" ht="14.4" thickBot="1"/>
    <row r="31" spans="1:59" ht="14.4" thickBot="1">
      <c r="F31" s="60" t="s">
        <v>263</v>
      </c>
      <c r="G31">
        <v>24</v>
      </c>
    </row>
    <row r="32" spans="1:59" ht="14.4" thickBot="1">
      <c r="F32" s="60" t="s">
        <v>266</v>
      </c>
      <c r="G32">
        <v>15</v>
      </c>
    </row>
    <row r="33" spans="6:7" ht="14.4" thickBot="1">
      <c r="F33" s="60" t="s">
        <v>269</v>
      </c>
      <c r="G33">
        <v>12</v>
      </c>
    </row>
    <row r="34" spans="6:7" ht="14.4" thickBot="1">
      <c r="F34" s="60" t="s">
        <v>272</v>
      </c>
      <c r="G34">
        <v>0</v>
      </c>
    </row>
    <row r="35" spans="6:7" ht="14.4" thickBot="1">
      <c r="F35" s="60" t="s">
        <v>274</v>
      </c>
      <c r="G35">
        <v>1</v>
      </c>
    </row>
    <row r="36" spans="6:7" ht="14.4" thickBot="1">
      <c r="F36" s="60" t="s">
        <v>276</v>
      </c>
      <c r="G36">
        <v>22</v>
      </c>
    </row>
    <row r="37" spans="6:7" ht="14.4" thickBot="1">
      <c r="F37" s="60" t="s">
        <v>737</v>
      </c>
      <c r="G37">
        <v>1</v>
      </c>
    </row>
    <row r="38" spans="6:7" ht="14.4" thickBot="1">
      <c r="F38" s="60" t="s">
        <v>738</v>
      </c>
      <c r="G38">
        <v>0</v>
      </c>
    </row>
    <row r="39" spans="6:7" ht="14.4" thickBot="1">
      <c r="F39" s="60" t="s">
        <v>740</v>
      </c>
      <c r="G39">
        <v>0</v>
      </c>
    </row>
    <row r="40" spans="6:7" ht="14.4" thickBot="1">
      <c r="F40" s="60" t="s">
        <v>741</v>
      </c>
      <c r="G40">
        <v>0</v>
      </c>
    </row>
    <row r="41" spans="6:7" ht="14.4" thickBot="1">
      <c r="F41" s="60" t="s">
        <v>739</v>
      </c>
      <c r="G41">
        <v>0</v>
      </c>
    </row>
    <row r="42" spans="6:7" ht="14.4" thickBot="1">
      <c r="F42" s="60" t="s">
        <v>277</v>
      </c>
      <c r="G42">
        <v>34</v>
      </c>
    </row>
    <row r="43" spans="6:7" ht="14.4" thickBot="1">
      <c r="F43" s="60" t="s">
        <v>278</v>
      </c>
      <c r="G43">
        <v>23</v>
      </c>
    </row>
  </sheetData>
  <mergeCells count="32">
    <mergeCell ref="AV15:BD15"/>
    <mergeCell ref="AV16:BD16"/>
    <mergeCell ref="B17:B18"/>
    <mergeCell ref="AV17:BD17"/>
    <mergeCell ref="B19:B23"/>
    <mergeCell ref="AV20:BD20"/>
    <mergeCell ref="AV21:BD21"/>
    <mergeCell ref="AV22:BD22"/>
    <mergeCell ref="AV23:BD23"/>
    <mergeCell ref="AV18:BD18"/>
    <mergeCell ref="AV19:BD19"/>
    <mergeCell ref="AV14:BD14"/>
    <mergeCell ref="B10:B11"/>
    <mergeCell ref="B8:B9"/>
    <mergeCell ref="B13:B14"/>
    <mergeCell ref="AV7:BD7"/>
    <mergeCell ref="A4:A23"/>
    <mergeCell ref="A1:BG1"/>
    <mergeCell ref="L2:AK2"/>
    <mergeCell ref="AL2:AR2"/>
    <mergeCell ref="AV2:BD2"/>
    <mergeCell ref="AV4:BD4"/>
    <mergeCell ref="AV5:BD5"/>
    <mergeCell ref="B4:B5"/>
    <mergeCell ref="B6:B7"/>
    <mergeCell ref="AV6:BD6"/>
    <mergeCell ref="AV8:BD8"/>
    <mergeCell ref="AV9:BD9"/>
    <mergeCell ref="AV10:BD10"/>
    <mergeCell ref="AV11:BD11"/>
    <mergeCell ref="AV12:BD12"/>
    <mergeCell ref="AV13:B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6822-9F3F-453C-9B92-CAF4DF2E77C8}">
  <sheetPr>
    <pageSetUpPr fitToPage="1"/>
  </sheetPr>
  <dimension ref="A1:M41"/>
  <sheetViews>
    <sheetView tabSelected="1" zoomScale="59" workbookViewId="0">
      <selection activeCell="R17" sqref="R17"/>
    </sheetView>
  </sheetViews>
  <sheetFormatPr baseColWidth="10" defaultRowHeight="13.8"/>
  <cols>
    <col min="1" max="1" width="18.09765625" customWidth="1"/>
    <col min="2" max="2" width="22.09765625" customWidth="1"/>
    <col min="4" max="4" width="14.59765625" customWidth="1"/>
    <col min="5" max="5" width="14.3984375" customWidth="1"/>
    <col min="6" max="6" width="8.796875" customWidth="1"/>
    <col min="7" max="7" width="15.5" customWidth="1"/>
    <col min="8" max="8" width="12.8984375" customWidth="1"/>
    <col min="13" max="13" width="14.09765625" customWidth="1"/>
  </cols>
  <sheetData>
    <row r="1" spans="1:13" ht="14.4" thickBot="1"/>
    <row r="2" spans="1:13">
      <c r="A2" s="29"/>
    </row>
    <row r="3" spans="1:13" ht="15.6">
      <c r="A3" s="248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50"/>
    </row>
    <row r="4" spans="1:13" ht="15.6">
      <c r="A4" s="251" t="s">
        <v>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ht="15.6">
      <c r="A5" s="254" t="s">
        <v>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6"/>
    </row>
    <row r="6" spans="1:13" ht="15.6">
      <c r="A6" s="248" t="s">
        <v>3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 ht="16.2" thickBot="1">
      <c r="A7" s="257" t="s">
        <v>4</v>
      </c>
      <c r="B7" s="258"/>
      <c r="C7" t="s">
        <v>5</v>
      </c>
    </row>
    <row r="8" spans="1:13" ht="16.2" thickBot="1">
      <c r="A8" s="232" t="s">
        <v>6</v>
      </c>
      <c r="B8" s="233"/>
    </row>
    <row r="9" spans="1:13" ht="16.2" thickBot="1">
      <c r="A9" s="232" t="s">
        <v>7</v>
      </c>
      <c r="B9" s="233"/>
      <c r="C9" t="s">
        <v>8</v>
      </c>
    </row>
    <row r="10" spans="1:13" ht="16.2" thickBot="1">
      <c r="A10" s="230" t="s">
        <v>961</v>
      </c>
      <c r="B10" s="231"/>
      <c r="C10" s="140">
        <v>46009</v>
      </c>
    </row>
    <row r="11" spans="1:13" ht="63" thickBot="1">
      <c r="A11" s="243" t="s">
        <v>10</v>
      </c>
      <c r="B11" s="243" t="s">
        <v>11</v>
      </c>
      <c r="C11" s="243" t="s">
        <v>12</v>
      </c>
      <c r="D11" s="31" t="s">
        <v>13</v>
      </c>
      <c r="E11" s="240"/>
      <c r="F11" s="241"/>
      <c r="G11" s="242"/>
      <c r="H11" s="35" t="s">
        <v>14</v>
      </c>
      <c r="I11" s="237" t="s">
        <v>15</v>
      </c>
      <c r="J11" s="238"/>
      <c r="K11" s="238"/>
      <c r="L11" s="239"/>
      <c r="M11" s="243" t="s">
        <v>16</v>
      </c>
    </row>
    <row r="12" spans="1:13" ht="63" thickBot="1">
      <c r="A12" s="244"/>
      <c r="B12" s="244"/>
      <c r="C12" s="244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44"/>
    </row>
    <row r="13" spans="1:13" ht="47.4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964</v>
      </c>
    </row>
    <row r="14" spans="1:13" ht="18" thickBot="1">
      <c r="A14" s="245" t="s">
        <v>27</v>
      </c>
      <c r="B14" s="245" t="s">
        <v>417</v>
      </c>
      <c r="C14" s="245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312</v>
      </c>
      <c r="J14" s="77">
        <v>5</v>
      </c>
      <c r="K14" s="76">
        <f>M14+J14</f>
        <v>312</v>
      </c>
      <c r="L14" s="215">
        <f>I14/K14</f>
        <v>1</v>
      </c>
      <c r="M14" s="76">
        <v>307</v>
      </c>
    </row>
    <row r="15" spans="1:13" ht="30.6" thickBot="1">
      <c r="A15" s="246"/>
      <c r="B15" s="246"/>
      <c r="C15" s="246"/>
      <c r="D15" s="78" t="s">
        <v>612</v>
      </c>
      <c r="E15" s="78" t="s">
        <v>966</v>
      </c>
      <c r="F15" s="79"/>
      <c r="G15" s="78">
        <v>8002</v>
      </c>
      <c r="H15" s="34" t="s">
        <v>967</v>
      </c>
      <c r="I15" s="34">
        <v>5</v>
      </c>
      <c r="J15" s="77">
        <v>0</v>
      </c>
      <c r="K15" s="76">
        <v>5</v>
      </c>
      <c r="L15" s="215">
        <f t="shared" ref="L15:L27" si="0">I15/K15</f>
        <v>1</v>
      </c>
      <c r="M15" s="76">
        <v>0</v>
      </c>
    </row>
    <row r="16" spans="1:13" ht="18" thickBot="1">
      <c r="A16" s="246"/>
      <c r="B16" s="246"/>
      <c r="C16" s="246"/>
      <c r="D16" s="78" t="s">
        <v>734</v>
      </c>
      <c r="E16" s="78" t="s">
        <v>734</v>
      </c>
      <c r="F16" s="79"/>
      <c r="G16" s="78">
        <v>11000</v>
      </c>
      <c r="H16" s="34" t="s">
        <v>967</v>
      </c>
      <c r="I16" s="34">
        <v>6</v>
      </c>
      <c r="J16" s="77">
        <v>0</v>
      </c>
      <c r="K16" s="76">
        <v>6</v>
      </c>
      <c r="L16" s="215">
        <f t="shared" si="0"/>
        <v>1</v>
      </c>
      <c r="M16" s="76">
        <v>0</v>
      </c>
    </row>
    <row r="17" spans="1:13" ht="18" thickBot="1">
      <c r="A17" s="246"/>
      <c r="B17" s="246"/>
      <c r="C17" s="246"/>
      <c r="D17" s="78" t="s">
        <v>32</v>
      </c>
      <c r="E17" s="78" t="s">
        <v>965</v>
      </c>
      <c r="F17" s="79"/>
      <c r="G17" s="78">
        <v>17001</v>
      </c>
      <c r="H17" s="34" t="s">
        <v>30</v>
      </c>
      <c r="I17" s="34">
        <v>26</v>
      </c>
      <c r="J17" s="77">
        <v>0</v>
      </c>
      <c r="K17" s="76">
        <v>26</v>
      </c>
      <c r="L17" s="215">
        <f t="shared" si="0"/>
        <v>1</v>
      </c>
      <c r="M17" s="76">
        <v>0</v>
      </c>
    </row>
    <row r="18" spans="1:13" ht="18" thickBot="1">
      <c r="A18" s="246"/>
      <c r="B18" s="246"/>
      <c r="C18" s="246"/>
      <c r="D18" s="78" t="s">
        <v>493</v>
      </c>
      <c r="E18" s="78" t="s">
        <v>493</v>
      </c>
      <c r="F18" s="79"/>
      <c r="G18" s="78">
        <v>21001</v>
      </c>
      <c r="H18" s="34" t="s">
        <v>30</v>
      </c>
      <c r="I18" s="34">
        <v>6</v>
      </c>
      <c r="J18" s="77">
        <v>2</v>
      </c>
      <c r="K18" s="76">
        <f t="shared" ref="K18:K26" si="1">M18+J18</f>
        <v>6</v>
      </c>
      <c r="L18" s="215">
        <f t="shared" si="0"/>
        <v>1</v>
      </c>
      <c r="M18" s="76">
        <v>4</v>
      </c>
    </row>
    <row r="19" spans="1:13" ht="30.6" thickBot="1">
      <c r="A19" s="246"/>
      <c r="B19" s="246"/>
      <c r="C19" s="246"/>
      <c r="D19" s="78" t="s">
        <v>550</v>
      </c>
      <c r="E19" s="78" t="s">
        <v>918</v>
      </c>
      <c r="F19" s="79"/>
      <c r="G19" s="216">
        <v>6027</v>
      </c>
      <c r="H19" s="34" t="s">
        <v>30</v>
      </c>
      <c r="I19" s="34">
        <v>3</v>
      </c>
      <c r="J19" s="77">
        <v>0</v>
      </c>
      <c r="K19" s="76">
        <v>3</v>
      </c>
      <c r="L19" s="215">
        <f t="shared" si="0"/>
        <v>1</v>
      </c>
      <c r="M19" s="76">
        <v>0</v>
      </c>
    </row>
    <row r="20" spans="1:13" ht="18" thickBot="1">
      <c r="A20" s="246"/>
      <c r="B20" s="246"/>
      <c r="C20" s="246"/>
      <c r="D20" s="78" t="s">
        <v>730</v>
      </c>
      <c r="E20" s="78" t="s">
        <v>730</v>
      </c>
      <c r="F20" s="79"/>
      <c r="G20" s="78">
        <v>2201</v>
      </c>
      <c r="H20" s="34" t="s">
        <v>30</v>
      </c>
      <c r="I20" s="34">
        <v>6</v>
      </c>
      <c r="J20" s="77">
        <v>1</v>
      </c>
      <c r="K20" s="76">
        <f t="shared" si="1"/>
        <v>6</v>
      </c>
      <c r="L20" s="215">
        <f t="shared" si="0"/>
        <v>1</v>
      </c>
      <c r="M20" s="76">
        <v>5</v>
      </c>
    </row>
    <row r="21" spans="1:13" ht="18" thickBot="1">
      <c r="A21" s="246"/>
      <c r="B21" s="246"/>
      <c r="C21" s="246"/>
      <c r="D21" s="78" t="s">
        <v>31</v>
      </c>
      <c r="E21" s="78" t="s">
        <v>31</v>
      </c>
      <c r="F21" s="79"/>
      <c r="G21" s="78">
        <v>1901</v>
      </c>
      <c r="H21" s="34" t="s">
        <v>30</v>
      </c>
      <c r="I21" s="34">
        <v>33</v>
      </c>
      <c r="J21" s="77">
        <v>2</v>
      </c>
      <c r="K21" s="76">
        <f t="shared" si="1"/>
        <v>33</v>
      </c>
      <c r="L21" s="215">
        <f t="shared" si="0"/>
        <v>1</v>
      </c>
      <c r="M21" s="76">
        <v>31</v>
      </c>
    </row>
    <row r="22" spans="1:13" ht="18" thickBot="1">
      <c r="A22" s="246"/>
      <c r="B22" s="246"/>
      <c r="C22" s="246"/>
      <c r="D22" s="78" t="s">
        <v>34</v>
      </c>
      <c r="E22" s="78" t="s">
        <v>35</v>
      </c>
      <c r="F22" s="79"/>
      <c r="G22" s="170">
        <v>1801</v>
      </c>
      <c r="H22" s="34" t="s">
        <v>30</v>
      </c>
      <c r="I22" s="34">
        <v>53</v>
      </c>
      <c r="J22" s="77">
        <v>2</v>
      </c>
      <c r="K22" s="76">
        <f t="shared" si="1"/>
        <v>53</v>
      </c>
      <c r="L22" s="215">
        <f t="shared" si="0"/>
        <v>1</v>
      </c>
      <c r="M22" s="76">
        <v>51</v>
      </c>
    </row>
    <row r="23" spans="1:13" ht="18" thickBot="1">
      <c r="A23" s="246"/>
      <c r="B23" s="246"/>
      <c r="C23" s="246"/>
      <c r="D23" s="78" t="s">
        <v>36</v>
      </c>
      <c r="E23" s="78" t="s">
        <v>36</v>
      </c>
      <c r="F23" s="79"/>
      <c r="G23" s="78">
        <v>2001</v>
      </c>
      <c r="H23" s="34" t="s">
        <v>30</v>
      </c>
      <c r="I23" s="34">
        <v>33</v>
      </c>
      <c r="J23" s="77">
        <v>2</v>
      </c>
      <c r="K23" s="76">
        <f t="shared" si="1"/>
        <v>33</v>
      </c>
      <c r="L23" s="215">
        <f t="shared" si="0"/>
        <v>1</v>
      </c>
      <c r="M23" s="76">
        <v>31</v>
      </c>
    </row>
    <row r="24" spans="1:13" ht="30.6" thickBot="1">
      <c r="A24" s="246"/>
      <c r="B24" s="246"/>
      <c r="C24" s="246"/>
      <c r="D24" s="78" t="s">
        <v>37</v>
      </c>
      <c r="E24" s="78" t="s">
        <v>37</v>
      </c>
      <c r="F24" s="79"/>
      <c r="G24" s="78">
        <v>901</v>
      </c>
      <c r="H24" s="34" t="s">
        <v>30</v>
      </c>
      <c r="I24" s="34">
        <v>37</v>
      </c>
      <c r="J24" s="77">
        <v>2</v>
      </c>
      <c r="K24" s="76">
        <f t="shared" si="1"/>
        <v>37</v>
      </c>
      <c r="L24" s="215">
        <f t="shared" si="0"/>
        <v>1</v>
      </c>
      <c r="M24" s="76">
        <v>35</v>
      </c>
    </row>
    <row r="25" spans="1:13" ht="30.6" thickBot="1">
      <c r="A25" s="246"/>
      <c r="B25" s="246"/>
      <c r="C25" s="246"/>
      <c r="D25" s="78" t="s">
        <v>38</v>
      </c>
      <c r="E25" s="78" t="s">
        <v>39</v>
      </c>
      <c r="F25" s="79"/>
      <c r="G25" s="78">
        <v>301</v>
      </c>
      <c r="H25" s="34" t="s">
        <v>30</v>
      </c>
      <c r="I25" s="34">
        <v>77</v>
      </c>
      <c r="J25" s="77">
        <v>2</v>
      </c>
      <c r="K25" s="76">
        <f t="shared" si="1"/>
        <v>77</v>
      </c>
      <c r="L25" s="215">
        <f t="shared" si="0"/>
        <v>1</v>
      </c>
      <c r="M25" s="76">
        <v>75</v>
      </c>
    </row>
    <row r="26" spans="1:13" ht="18" thickBot="1">
      <c r="A26" s="247"/>
      <c r="B26" s="247"/>
      <c r="C26" s="247"/>
      <c r="D26" s="78" t="s">
        <v>40</v>
      </c>
      <c r="E26" s="78" t="s">
        <v>41</v>
      </c>
      <c r="F26" s="79"/>
      <c r="G26" s="78">
        <v>1601</v>
      </c>
      <c r="H26" s="34" t="s">
        <v>30</v>
      </c>
      <c r="I26" s="34">
        <v>53</v>
      </c>
      <c r="J26" s="77">
        <v>2</v>
      </c>
      <c r="K26" s="76">
        <f t="shared" si="1"/>
        <v>53</v>
      </c>
      <c r="L26" s="215">
        <f t="shared" si="0"/>
        <v>1</v>
      </c>
      <c r="M26" s="76">
        <v>51</v>
      </c>
    </row>
    <row r="27" spans="1:13" ht="18" thickBot="1">
      <c r="H27" s="84" t="s">
        <v>42</v>
      </c>
      <c r="I27" s="85">
        <v>650</v>
      </c>
      <c r="J27" s="86">
        <v>20</v>
      </c>
      <c r="K27" s="76">
        <f>SUM(K14:K26)</f>
        <v>650</v>
      </c>
      <c r="L27" s="215">
        <f t="shared" si="0"/>
        <v>1</v>
      </c>
      <c r="M27" s="76">
        <v>593</v>
      </c>
    </row>
    <row r="28" spans="1:13" ht="16.2" thickBot="1">
      <c r="D28" s="234" t="s">
        <v>43</v>
      </c>
      <c r="E28" s="235"/>
      <c r="F28" s="235"/>
      <c r="G28" s="236"/>
    </row>
    <row r="29" spans="1:13" ht="14.4" thickBot="1"/>
    <row r="30" spans="1:13" ht="16.2" thickBot="1">
      <c r="D30" s="234" t="s">
        <v>962</v>
      </c>
      <c r="E30" s="235"/>
      <c r="F30" s="235"/>
      <c r="G30" s="236"/>
    </row>
    <row r="32" spans="1:13" ht="14.4" thickBot="1"/>
    <row r="33" spans="3:11" ht="16.2" thickBot="1">
      <c r="C33" s="37" t="s">
        <v>963</v>
      </c>
      <c r="D33" s="38"/>
      <c r="E33" s="38"/>
      <c r="F33" s="38"/>
      <c r="G33" s="38"/>
      <c r="H33" s="38"/>
    </row>
    <row r="36" spans="3:11" ht="14.4" thickBot="1"/>
    <row r="37" spans="3:11" ht="16.2" thickBot="1">
      <c r="C37" s="36" t="s">
        <v>45</v>
      </c>
      <c r="D37" s="28"/>
      <c r="E37" s="27"/>
      <c r="F37" s="28"/>
      <c r="G37" s="28"/>
    </row>
    <row r="40" spans="3:11" ht="14.4" thickBot="1"/>
    <row r="41" spans="3:11" ht="16.2" thickBot="1">
      <c r="C41" s="39" t="s">
        <v>46</v>
      </c>
      <c r="D41" s="40"/>
      <c r="E41" s="41"/>
      <c r="F41" s="40"/>
      <c r="G41" s="40"/>
      <c r="H41" s="40"/>
      <c r="I41" s="88"/>
      <c r="J41" s="89"/>
      <c r="K41" s="90"/>
    </row>
  </sheetData>
  <mergeCells count="19">
    <mergeCell ref="D30:G30"/>
    <mergeCell ref="I11:L11"/>
    <mergeCell ref="M11:M12"/>
    <mergeCell ref="A14:A26"/>
    <mergeCell ref="B14:B26"/>
    <mergeCell ref="C14:C26"/>
    <mergeCell ref="D28:G28"/>
    <mergeCell ref="E11:G11"/>
    <mergeCell ref="A9:B9"/>
    <mergeCell ref="A10:B10"/>
    <mergeCell ref="A11:A12"/>
    <mergeCell ref="B11:B12"/>
    <mergeCell ref="C11:C12"/>
    <mergeCell ref="A8:B8"/>
    <mergeCell ref="A3:M3"/>
    <mergeCell ref="A4:M4"/>
    <mergeCell ref="A5:M5"/>
    <mergeCell ref="A6:M6"/>
    <mergeCell ref="A7:B7"/>
  </mergeCells>
  <pageMargins left="0.25" right="0.25" top="0.75" bottom="0.75" header="0.3" footer="0.3"/>
  <pageSetup paperSize="9" scale="56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F5DF-CB97-470A-944F-CA9D3973B73D}">
  <dimension ref="A1:M21"/>
  <sheetViews>
    <sheetView workbookViewId="0">
      <selection activeCell="E7" sqref="E7"/>
    </sheetView>
  </sheetViews>
  <sheetFormatPr baseColWidth="10" defaultRowHeight="13.8"/>
  <cols>
    <col min="1" max="1" width="39.09765625" bestFit="1" customWidth="1"/>
    <col min="2" max="2" width="53.296875" bestFit="1" customWidth="1"/>
    <col min="4" max="4" width="21.5" bestFit="1" customWidth="1"/>
    <col min="5" max="5" width="14.5" bestFit="1" customWidth="1"/>
    <col min="6" max="6" width="34.796875" bestFit="1" customWidth="1"/>
    <col min="7" max="7" width="18.69921875" bestFit="1" customWidth="1"/>
    <col min="8" max="8" width="17.8984375" bestFit="1" customWidth="1"/>
    <col min="11" max="11" width="14.796875" bestFit="1" customWidth="1"/>
  </cols>
  <sheetData>
    <row r="1" spans="1:13">
      <c r="A1" s="210" t="s">
        <v>419</v>
      </c>
      <c r="B1" s="210" t="s">
        <v>420</v>
      </c>
      <c r="C1" s="210" t="s">
        <v>421</v>
      </c>
      <c r="D1" s="210" t="s">
        <v>430</v>
      </c>
      <c r="E1" s="210" t="s">
        <v>422</v>
      </c>
      <c r="F1" s="210" t="s">
        <v>423</v>
      </c>
      <c r="G1" s="210" t="s">
        <v>424</v>
      </c>
      <c r="H1" s="210" t="s">
        <v>425</v>
      </c>
      <c r="I1" s="210" t="s">
        <v>59</v>
      </c>
      <c r="J1" s="210" t="s">
        <v>60</v>
      </c>
      <c r="K1" s="210" t="s">
        <v>61</v>
      </c>
      <c r="L1" s="210" t="s">
        <v>426</v>
      </c>
      <c r="M1" s="210" t="s">
        <v>427</v>
      </c>
    </row>
    <row r="2" spans="1:13">
      <c r="A2" s="210" t="s">
        <v>428</v>
      </c>
      <c r="B2" s="210" t="s">
        <v>429</v>
      </c>
    </row>
    <row r="3" spans="1:13">
      <c r="A3" s="210" t="s">
        <v>428</v>
      </c>
      <c r="B3" s="210" t="s">
        <v>429</v>
      </c>
    </row>
    <row r="4" spans="1:13">
      <c r="A4" s="210" t="s">
        <v>428</v>
      </c>
      <c r="B4" s="210" t="s">
        <v>429</v>
      </c>
    </row>
    <row r="5" spans="1:13">
      <c r="A5" s="210" t="s">
        <v>428</v>
      </c>
      <c r="B5" s="210" t="s">
        <v>429</v>
      </c>
    </row>
    <row r="6" spans="1:13">
      <c r="A6" s="210" t="s">
        <v>428</v>
      </c>
      <c r="B6" s="210" t="s">
        <v>429</v>
      </c>
    </row>
    <row r="7" spans="1:13">
      <c r="A7" s="210" t="s">
        <v>428</v>
      </c>
      <c r="B7" s="210" t="s">
        <v>429</v>
      </c>
    </row>
    <row r="8" spans="1:13">
      <c r="A8" s="210" t="s">
        <v>428</v>
      </c>
      <c r="B8" s="210" t="s">
        <v>429</v>
      </c>
    </row>
    <row r="9" spans="1:13">
      <c r="A9" s="210" t="s">
        <v>428</v>
      </c>
      <c r="B9" s="210" t="s">
        <v>429</v>
      </c>
    </row>
    <row r="10" spans="1:13">
      <c r="A10" s="210" t="s">
        <v>428</v>
      </c>
      <c r="B10" s="210" t="s">
        <v>429</v>
      </c>
    </row>
    <row r="11" spans="1:13">
      <c r="A11" s="210" t="s">
        <v>428</v>
      </c>
      <c r="B11" s="210" t="s">
        <v>429</v>
      </c>
    </row>
    <row r="12" spans="1:13">
      <c r="A12" s="210" t="s">
        <v>428</v>
      </c>
      <c r="B12" s="210" t="s">
        <v>429</v>
      </c>
    </row>
    <row r="13" spans="1:13">
      <c r="A13" s="210" t="s">
        <v>428</v>
      </c>
      <c r="B13" s="210" t="s">
        <v>429</v>
      </c>
    </row>
    <row r="14" spans="1:13">
      <c r="A14" s="210" t="s">
        <v>428</v>
      </c>
      <c r="B14" s="210" t="s">
        <v>429</v>
      </c>
    </row>
    <row r="15" spans="1:13">
      <c r="A15" s="210" t="s">
        <v>428</v>
      </c>
      <c r="B15" s="210" t="s">
        <v>429</v>
      </c>
    </row>
    <row r="16" spans="1:13">
      <c r="A16" s="210" t="s">
        <v>428</v>
      </c>
      <c r="B16" s="210" t="s">
        <v>429</v>
      </c>
    </row>
    <row r="17" spans="1:2">
      <c r="A17" s="210" t="s">
        <v>428</v>
      </c>
      <c r="B17" s="210" t="s">
        <v>429</v>
      </c>
    </row>
    <row r="18" spans="1:2">
      <c r="A18" s="210" t="s">
        <v>428</v>
      </c>
      <c r="B18" s="210" t="s">
        <v>429</v>
      </c>
    </row>
    <row r="19" spans="1:2">
      <c r="A19" s="210" t="s">
        <v>428</v>
      </c>
      <c r="B19" s="210" t="s">
        <v>429</v>
      </c>
    </row>
    <row r="20" spans="1:2">
      <c r="A20" s="210" t="s">
        <v>428</v>
      </c>
      <c r="B20" s="210" t="s">
        <v>429</v>
      </c>
    </row>
    <row r="21" spans="1:2">
      <c r="A21" s="210" t="s">
        <v>428</v>
      </c>
      <c r="B21" s="210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9A62-EDB8-407D-8D2C-D8F894F5608C}">
  <dimension ref="A1:O77"/>
  <sheetViews>
    <sheetView topLeftCell="C16" zoomScale="63" zoomScaleNormal="55" workbookViewId="0">
      <selection activeCell="E74" sqref="E74"/>
    </sheetView>
  </sheetViews>
  <sheetFormatPr baseColWidth="10" defaultRowHeight="13.8"/>
  <cols>
    <col min="1" max="1" width="39.09765625" bestFit="1" customWidth="1"/>
    <col min="2" max="2" width="53.296875" bestFit="1" customWidth="1"/>
    <col min="4" max="4" width="26.796875" bestFit="1" customWidth="1"/>
    <col min="5" max="5" width="14" bestFit="1" customWidth="1"/>
    <col min="6" max="6" width="71.69921875" bestFit="1" customWidth="1"/>
    <col min="7" max="7" width="24" bestFit="1" customWidth="1"/>
    <col min="8" max="8" width="22.69921875" bestFit="1" customWidth="1"/>
    <col min="11" max="11" width="14.796875" bestFit="1" customWidth="1"/>
  </cols>
  <sheetData>
    <row r="1" spans="1:15">
      <c r="A1" s="185" t="s">
        <v>10</v>
      </c>
      <c r="B1" s="185" t="s">
        <v>744</v>
      </c>
      <c r="C1" s="185" t="s">
        <v>745</v>
      </c>
      <c r="D1" s="185" t="s">
        <v>898</v>
      </c>
      <c r="E1" s="185" t="s">
        <v>899</v>
      </c>
      <c r="F1" s="185" t="s">
        <v>747</v>
      </c>
      <c r="G1" s="185" t="s">
        <v>748</v>
      </c>
      <c r="H1" s="185" t="s">
        <v>749</v>
      </c>
      <c r="I1" s="185" t="s">
        <v>59</v>
      </c>
      <c r="J1" s="185" t="s">
        <v>60</v>
      </c>
      <c r="K1" s="185" t="s">
        <v>61</v>
      </c>
      <c r="L1" s="185" t="s">
        <v>426</v>
      </c>
      <c r="M1" s="185" t="s">
        <v>63</v>
      </c>
    </row>
    <row r="2" spans="1:15">
      <c r="A2" s="185" t="s">
        <v>428</v>
      </c>
      <c r="B2" s="185" t="s">
        <v>429</v>
      </c>
      <c r="C2" s="123">
        <v>45936</v>
      </c>
      <c r="D2" t="s">
        <v>750</v>
      </c>
      <c r="E2" s="185" t="s">
        <v>40</v>
      </c>
      <c r="F2" s="186" t="s">
        <v>797</v>
      </c>
      <c r="G2" s="186">
        <v>9</v>
      </c>
      <c r="H2" s="186">
        <v>21</v>
      </c>
      <c r="I2" s="185">
        <v>25</v>
      </c>
      <c r="J2" s="186">
        <v>0</v>
      </c>
      <c r="K2" s="186">
        <v>0</v>
      </c>
      <c r="L2" s="186">
        <v>0</v>
      </c>
      <c r="M2" s="185">
        <f>3+2</f>
        <v>5</v>
      </c>
      <c r="N2" s="186"/>
      <c r="O2" s="186"/>
    </row>
    <row r="3" spans="1:15">
      <c r="A3" s="185" t="s">
        <v>428</v>
      </c>
      <c r="B3" s="185" t="s">
        <v>429</v>
      </c>
      <c r="C3" s="123">
        <v>45968</v>
      </c>
      <c r="D3" t="s">
        <v>900</v>
      </c>
      <c r="E3" s="185" t="s">
        <v>40</v>
      </c>
      <c r="F3" s="186" t="s">
        <v>800</v>
      </c>
      <c r="G3" s="186">
        <v>7</v>
      </c>
      <c r="H3" s="186">
        <v>6</v>
      </c>
      <c r="I3" s="185">
        <v>0</v>
      </c>
      <c r="J3" s="186">
        <v>0</v>
      </c>
      <c r="K3" s="186">
        <v>0</v>
      </c>
      <c r="L3" s="186">
        <v>0</v>
      </c>
      <c r="M3" s="185">
        <f>6+7</f>
        <v>13</v>
      </c>
      <c r="N3" s="186"/>
      <c r="O3" s="186"/>
    </row>
    <row r="4" spans="1:15">
      <c r="A4" s="185" t="s">
        <v>428</v>
      </c>
      <c r="B4" s="185" t="s">
        <v>429</v>
      </c>
      <c r="C4" s="123">
        <v>45979</v>
      </c>
      <c r="D4" t="s">
        <v>750</v>
      </c>
      <c r="E4" s="185" t="s">
        <v>40</v>
      </c>
      <c r="F4" s="186" t="s">
        <v>158</v>
      </c>
      <c r="G4" s="186">
        <v>0</v>
      </c>
      <c r="H4" s="186">
        <v>15</v>
      </c>
      <c r="I4" s="185">
        <v>15</v>
      </c>
      <c r="J4" s="186">
        <v>0</v>
      </c>
      <c r="K4" s="186">
        <v>0</v>
      </c>
      <c r="L4" s="186">
        <v>0</v>
      </c>
      <c r="M4" s="186">
        <v>0</v>
      </c>
      <c r="N4" s="186"/>
      <c r="O4" s="186"/>
    </row>
    <row r="5" spans="1:15">
      <c r="A5" s="185" t="s">
        <v>428</v>
      </c>
      <c r="B5" s="185" t="s">
        <v>429</v>
      </c>
      <c r="C5" s="123">
        <v>45980</v>
      </c>
      <c r="D5" t="s">
        <v>750</v>
      </c>
      <c r="E5" s="185" t="s">
        <v>40</v>
      </c>
      <c r="F5" s="186" t="s">
        <v>158</v>
      </c>
      <c r="G5" s="186">
        <v>0</v>
      </c>
      <c r="H5" s="186">
        <v>28</v>
      </c>
      <c r="I5" s="185">
        <v>28</v>
      </c>
      <c r="J5" s="186">
        <v>0</v>
      </c>
      <c r="K5" s="186">
        <v>0</v>
      </c>
      <c r="L5" s="186">
        <v>0</v>
      </c>
      <c r="M5" s="186">
        <v>0</v>
      </c>
      <c r="N5" s="186"/>
      <c r="O5" s="186"/>
    </row>
    <row r="6" spans="1:15">
      <c r="A6" s="185" t="s">
        <v>428</v>
      </c>
      <c r="B6" s="185" t="s">
        <v>429</v>
      </c>
      <c r="C6" s="123">
        <v>45981</v>
      </c>
      <c r="D6" t="s">
        <v>750</v>
      </c>
      <c r="E6" s="185" t="s">
        <v>40</v>
      </c>
      <c r="F6" s="186" t="s">
        <v>812</v>
      </c>
      <c r="G6" s="186">
        <v>17</v>
      </c>
      <c r="H6" s="186">
        <v>11</v>
      </c>
      <c r="I6" s="185">
        <v>5</v>
      </c>
      <c r="J6" s="186">
        <v>0</v>
      </c>
      <c r="K6" s="186">
        <v>0</v>
      </c>
      <c r="L6" s="186">
        <v>0</v>
      </c>
      <c r="M6" s="185">
        <f>8+15</f>
        <v>23</v>
      </c>
      <c r="N6" s="186"/>
      <c r="O6" s="186"/>
    </row>
    <row r="7" spans="1:15">
      <c r="A7" s="185" t="s">
        <v>428</v>
      </c>
      <c r="B7" s="185" t="s">
        <v>429</v>
      </c>
      <c r="C7" s="123">
        <v>45963</v>
      </c>
      <c r="D7" t="s">
        <v>901</v>
      </c>
      <c r="E7" s="185" t="s">
        <v>36</v>
      </c>
      <c r="F7" s="186" t="s">
        <v>816</v>
      </c>
      <c r="G7" s="186">
        <v>40</v>
      </c>
      <c r="H7" s="186">
        <v>8</v>
      </c>
      <c r="I7" s="185">
        <v>8</v>
      </c>
      <c r="J7" s="186">
        <v>0</v>
      </c>
      <c r="K7" s="186">
        <v>0</v>
      </c>
      <c r="L7" s="186">
        <v>0</v>
      </c>
      <c r="M7" s="185">
        <f>8+32</f>
        <v>40</v>
      </c>
      <c r="N7" s="186"/>
      <c r="O7" s="186"/>
    </row>
    <row r="8" spans="1:15">
      <c r="A8" s="185" t="s">
        <v>428</v>
      </c>
      <c r="B8" s="185" t="s">
        <v>429</v>
      </c>
      <c r="C8" s="123">
        <v>45974</v>
      </c>
      <c r="D8" t="s">
        <v>901</v>
      </c>
      <c r="E8" s="185" t="s">
        <v>36</v>
      </c>
      <c r="F8" s="186" t="s">
        <v>819</v>
      </c>
      <c r="G8" s="186">
        <v>12</v>
      </c>
      <c r="H8" s="186">
        <v>6</v>
      </c>
      <c r="I8" s="185">
        <v>1</v>
      </c>
      <c r="J8" s="186">
        <v>0</v>
      </c>
      <c r="K8" s="186">
        <v>0</v>
      </c>
      <c r="L8" s="186">
        <v>0</v>
      </c>
      <c r="M8" s="185">
        <f>6+11</f>
        <v>17</v>
      </c>
      <c r="N8" s="186"/>
      <c r="O8" s="186"/>
    </row>
    <row r="9" spans="1:15">
      <c r="A9" s="185" t="s">
        <v>428</v>
      </c>
      <c r="B9" s="185" t="s">
        <v>429</v>
      </c>
      <c r="C9" s="123">
        <v>45981</v>
      </c>
      <c r="D9" t="s">
        <v>902</v>
      </c>
      <c r="E9" s="185" t="s">
        <v>36</v>
      </c>
      <c r="F9" s="186" t="s">
        <v>821</v>
      </c>
      <c r="G9" s="186">
        <v>4</v>
      </c>
      <c r="H9" s="186">
        <v>8</v>
      </c>
      <c r="I9" s="185">
        <v>0</v>
      </c>
      <c r="J9" s="186">
        <v>0</v>
      </c>
      <c r="K9" s="186">
        <v>0</v>
      </c>
      <c r="L9" s="186">
        <v>0</v>
      </c>
      <c r="M9" s="185">
        <f>8+4</f>
        <v>12</v>
      </c>
      <c r="N9" s="186"/>
      <c r="O9" s="186"/>
    </row>
    <row r="10" spans="1:15">
      <c r="A10" s="185" t="s">
        <v>428</v>
      </c>
      <c r="B10" s="185" t="s">
        <v>429</v>
      </c>
      <c r="C10" s="123">
        <v>45968</v>
      </c>
      <c r="D10" t="s">
        <v>756</v>
      </c>
      <c r="E10" s="185" t="s">
        <v>34</v>
      </c>
      <c r="F10" s="186" t="s">
        <v>783</v>
      </c>
      <c r="G10" s="186">
        <v>30</v>
      </c>
      <c r="H10" s="186">
        <v>1</v>
      </c>
      <c r="I10" s="185">
        <v>0</v>
      </c>
      <c r="J10" s="186">
        <v>0</v>
      </c>
      <c r="K10" s="186">
        <v>0</v>
      </c>
      <c r="L10" s="186">
        <v>1</v>
      </c>
      <c r="M10" s="185">
        <f>29+1</f>
        <v>30</v>
      </c>
      <c r="N10" s="186"/>
      <c r="O10" s="186"/>
    </row>
    <row r="11" spans="1:15">
      <c r="A11" s="185" t="s">
        <v>428</v>
      </c>
      <c r="B11" s="185" t="s">
        <v>429</v>
      </c>
      <c r="C11" s="123">
        <v>45975</v>
      </c>
      <c r="D11" t="s">
        <v>756</v>
      </c>
      <c r="E11" s="185" t="s">
        <v>34</v>
      </c>
      <c r="F11" s="186" t="s">
        <v>158</v>
      </c>
      <c r="G11" s="186">
        <v>0</v>
      </c>
      <c r="H11" s="186">
        <v>6</v>
      </c>
      <c r="I11" s="185">
        <v>0</v>
      </c>
      <c r="J11" s="186">
        <v>0</v>
      </c>
      <c r="K11" s="186">
        <v>0</v>
      </c>
      <c r="L11" s="186">
        <v>0</v>
      </c>
      <c r="M11" s="186">
        <v>6</v>
      </c>
      <c r="N11" s="186"/>
      <c r="O11" s="186"/>
    </row>
    <row r="12" spans="1:15">
      <c r="A12" s="185" t="s">
        <v>428</v>
      </c>
      <c r="B12" s="185" t="s">
        <v>429</v>
      </c>
      <c r="C12" s="123">
        <v>45978</v>
      </c>
      <c r="D12" t="s">
        <v>903</v>
      </c>
      <c r="E12" s="185" t="s">
        <v>34</v>
      </c>
      <c r="F12" s="186" t="s">
        <v>827</v>
      </c>
      <c r="G12" s="186">
        <v>1</v>
      </c>
      <c r="H12" s="186">
        <v>9</v>
      </c>
      <c r="I12" s="185">
        <v>0</v>
      </c>
      <c r="J12" s="186">
        <v>0</v>
      </c>
      <c r="K12" s="186">
        <v>0</v>
      </c>
      <c r="L12" s="186">
        <v>1</v>
      </c>
      <c r="M12" s="186">
        <v>9</v>
      </c>
      <c r="N12" s="186"/>
      <c r="O12" s="186"/>
    </row>
    <row r="13" spans="1:15">
      <c r="A13" s="185" t="s">
        <v>428</v>
      </c>
      <c r="B13" s="185" t="s">
        <v>429</v>
      </c>
      <c r="C13" s="123">
        <v>45980</v>
      </c>
      <c r="D13" t="s">
        <v>756</v>
      </c>
      <c r="E13" s="185" t="s">
        <v>34</v>
      </c>
      <c r="F13" s="186" t="s">
        <v>830</v>
      </c>
      <c r="G13" s="186">
        <v>3</v>
      </c>
      <c r="H13" s="186">
        <v>1</v>
      </c>
      <c r="I13" s="185">
        <v>0</v>
      </c>
      <c r="J13" s="186">
        <v>0</v>
      </c>
      <c r="K13" s="186">
        <v>0</v>
      </c>
      <c r="L13" s="186">
        <v>0</v>
      </c>
      <c r="M13" s="186">
        <v>4</v>
      </c>
      <c r="N13" s="186"/>
      <c r="O13" s="186"/>
    </row>
    <row r="14" spans="1:15">
      <c r="A14" s="185" t="s">
        <v>428</v>
      </c>
      <c r="B14" s="185" t="s">
        <v>429</v>
      </c>
      <c r="C14" s="123">
        <v>45982</v>
      </c>
      <c r="D14" t="s">
        <v>756</v>
      </c>
      <c r="E14" s="185" t="s">
        <v>34</v>
      </c>
      <c r="F14" s="186" t="s">
        <v>158</v>
      </c>
      <c r="G14" s="186">
        <v>2</v>
      </c>
      <c r="H14" s="186">
        <v>17</v>
      </c>
      <c r="I14" s="185">
        <v>0</v>
      </c>
      <c r="J14" s="186">
        <v>0</v>
      </c>
      <c r="K14" s="186">
        <v>0</v>
      </c>
      <c r="L14" s="186">
        <v>0</v>
      </c>
      <c r="M14" s="185">
        <f>17+2</f>
        <v>19</v>
      </c>
      <c r="N14" s="186"/>
      <c r="O14" s="186"/>
    </row>
    <row r="15" spans="1:15">
      <c r="A15" s="185" t="s">
        <v>428</v>
      </c>
      <c r="B15" s="185" t="s">
        <v>429</v>
      </c>
      <c r="C15" s="123">
        <v>45974</v>
      </c>
      <c r="D15" t="s">
        <v>904</v>
      </c>
      <c r="E15" s="185" t="s">
        <v>493</v>
      </c>
      <c r="F15" s="186" t="s">
        <v>854</v>
      </c>
      <c r="G15" s="186">
        <v>9</v>
      </c>
      <c r="H15" s="186">
        <v>9</v>
      </c>
      <c r="I15" s="185">
        <v>0</v>
      </c>
      <c r="J15" s="186">
        <v>0</v>
      </c>
      <c r="K15" s="186">
        <v>0</v>
      </c>
      <c r="L15" s="186">
        <v>0</v>
      </c>
      <c r="M15" s="186">
        <v>18</v>
      </c>
      <c r="N15" s="186"/>
      <c r="O15" s="186"/>
    </row>
    <row r="16" spans="1:15">
      <c r="A16" s="185" t="s">
        <v>428</v>
      </c>
      <c r="B16" s="185" t="s">
        <v>429</v>
      </c>
      <c r="C16" s="123">
        <v>45974</v>
      </c>
      <c r="D16" t="s">
        <v>904</v>
      </c>
      <c r="E16" s="185" t="s">
        <v>493</v>
      </c>
      <c r="F16" s="186" t="s">
        <v>854</v>
      </c>
      <c r="G16" s="186">
        <v>19</v>
      </c>
      <c r="H16" s="186">
        <v>16</v>
      </c>
      <c r="I16" s="185">
        <v>0</v>
      </c>
      <c r="J16" s="186">
        <v>0</v>
      </c>
      <c r="K16" s="186">
        <v>0</v>
      </c>
      <c r="L16" s="186">
        <v>0</v>
      </c>
      <c r="M16" s="185">
        <f>16+19</f>
        <v>35</v>
      </c>
      <c r="N16" s="186"/>
      <c r="O16" s="186"/>
    </row>
    <row r="17" spans="1:15">
      <c r="A17" s="185" t="s">
        <v>428</v>
      </c>
      <c r="B17" s="185" t="s">
        <v>429</v>
      </c>
      <c r="C17" s="123">
        <v>45978</v>
      </c>
      <c r="D17" t="s">
        <v>905</v>
      </c>
      <c r="E17" s="185" t="s">
        <v>730</v>
      </c>
      <c r="F17" s="186" t="s">
        <v>797</v>
      </c>
      <c r="G17" s="186">
        <v>7</v>
      </c>
      <c r="H17" s="186">
        <v>4</v>
      </c>
      <c r="I17" s="185">
        <v>0</v>
      </c>
      <c r="J17" s="186">
        <v>0</v>
      </c>
      <c r="K17" s="186">
        <v>0</v>
      </c>
      <c r="L17" s="186">
        <v>0</v>
      </c>
      <c r="M17" s="185">
        <f>4+7</f>
        <v>11</v>
      </c>
      <c r="N17" s="186"/>
      <c r="O17" s="186"/>
    </row>
    <row r="18" spans="1:15">
      <c r="A18" s="185" t="s">
        <v>428</v>
      </c>
      <c r="B18" s="185" t="s">
        <v>429</v>
      </c>
      <c r="C18" s="123">
        <v>45978</v>
      </c>
      <c r="D18" t="s">
        <v>907</v>
      </c>
      <c r="E18" s="185" t="s">
        <v>730</v>
      </c>
      <c r="F18" s="186" t="s">
        <v>848</v>
      </c>
      <c r="G18" s="186">
        <v>19</v>
      </c>
      <c r="H18" s="186">
        <v>9</v>
      </c>
      <c r="I18" s="185">
        <v>0</v>
      </c>
      <c r="J18" s="186">
        <v>0</v>
      </c>
      <c r="K18" s="186">
        <v>0</v>
      </c>
      <c r="L18" s="186">
        <v>0</v>
      </c>
      <c r="M18" s="185">
        <f>19+9</f>
        <v>28</v>
      </c>
      <c r="N18" s="186"/>
      <c r="O18" s="186"/>
    </row>
    <row r="19" spans="1:15">
      <c r="A19" s="185" t="s">
        <v>428</v>
      </c>
      <c r="B19" s="185" t="s">
        <v>429</v>
      </c>
      <c r="C19" s="123">
        <v>45978</v>
      </c>
      <c r="D19" t="s">
        <v>907</v>
      </c>
      <c r="E19" s="185" t="s">
        <v>730</v>
      </c>
      <c r="F19" s="186" t="s">
        <v>851</v>
      </c>
      <c r="G19" s="186">
        <v>18</v>
      </c>
      <c r="H19" s="186">
        <v>22</v>
      </c>
      <c r="I19" s="185">
        <v>0</v>
      </c>
      <c r="J19" s="186">
        <v>0</v>
      </c>
      <c r="K19" s="186">
        <v>0</v>
      </c>
      <c r="L19" s="186">
        <v>0</v>
      </c>
      <c r="M19" s="185">
        <f>22+18</f>
        <v>40</v>
      </c>
      <c r="N19" s="186"/>
      <c r="O19" s="186"/>
    </row>
    <row r="20" spans="1:15">
      <c r="A20" s="185" t="s">
        <v>428</v>
      </c>
      <c r="B20" s="185" t="s">
        <v>429</v>
      </c>
      <c r="C20" s="123">
        <v>45973</v>
      </c>
      <c r="D20" t="s">
        <v>906</v>
      </c>
      <c r="E20" s="185" t="s">
        <v>550</v>
      </c>
      <c r="F20" s="186" t="s">
        <v>845</v>
      </c>
      <c r="G20" s="186">
        <v>2</v>
      </c>
      <c r="H20" s="186">
        <v>24</v>
      </c>
      <c r="I20" s="185">
        <v>0</v>
      </c>
      <c r="J20" s="186">
        <v>0</v>
      </c>
      <c r="K20" s="186">
        <v>0</v>
      </c>
      <c r="L20" s="186">
        <v>0</v>
      </c>
      <c r="M20" s="185">
        <f>24+2</f>
        <v>26</v>
      </c>
      <c r="N20" s="186"/>
      <c r="O20" s="186"/>
    </row>
    <row r="21" spans="1:15">
      <c r="A21" s="185" t="s">
        <v>428</v>
      </c>
      <c r="B21" s="185" t="s">
        <v>429</v>
      </c>
      <c r="C21" s="123">
        <v>45972</v>
      </c>
      <c r="D21" t="s">
        <v>908</v>
      </c>
      <c r="E21" s="185" t="s">
        <v>441</v>
      </c>
      <c r="F21" s="186" t="s">
        <v>833</v>
      </c>
      <c r="G21" s="186">
        <v>0</v>
      </c>
      <c r="H21" s="186">
        <v>13</v>
      </c>
      <c r="I21" s="185">
        <v>13</v>
      </c>
      <c r="J21" s="186">
        <v>0</v>
      </c>
      <c r="K21" s="186">
        <v>0</v>
      </c>
      <c r="L21" s="186">
        <v>0</v>
      </c>
      <c r="M21" s="186">
        <v>0</v>
      </c>
      <c r="N21" s="186"/>
      <c r="O21" s="186"/>
    </row>
    <row r="22" spans="1:15">
      <c r="A22" s="185" t="s">
        <v>428</v>
      </c>
      <c r="B22" s="185" t="s">
        <v>429</v>
      </c>
      <c r="C22" s="123">
        <v>45987</v>
      </c>
      <c r="D22" t="s">
        <v>908</v>
      </c>
      <c r="E22" s="185" t="s">
        <v>441</v>
      </c>
      <c r="F22" s="186" t="s">
        <v>176</v>
      </c>
      <c r="G22" s="186">
        <v>1</v>
      </c>
      <c r="H22" s="186">
        <v>19</v>
      </c>
      <c r="I22" s="185">
        <v>20</v>
      </c>
      <c r="J22" s="186">
        <v>0</v>
      </c>
      <c r="K22" s="186">
        <v>0</v>
      </c>
      <c r="L22" s="186">
        <v>0</v>
      </c>
      <c r="M22" s="186">
        <v>0</v>
      </c>
      <c r="N22" s="186"/>
      <c r="O22" s="186"/>
    </row>
    <row r="23" spans="1:15">
      <c r="A23" s="185" t="s">
        <v>428</v>
      </c>
      <c r="B23" s="185" t="s">
        <v>429</v>
      </c>
      <c r="C23" s="189"/>
      <c r="E23" s="185" t="s">
        <v>441</v>
      </c>
      <c r="F23" s="186"/>
      <c r="G23" s="186">
        <v>0</v>
      </c>
      <c r="H23" s="186">
        <v>16</v>
      </c>
      <c r="I23" s="185">
        <v>8</v>
      </c>
      <c r="J23" s="186">
        <v>0</v>
      </c>
      <c r="K23" s="186">
        <v>0</v>
      </c>
      <c r="L23" s="186">
        <v>0</v>
      </c>
      <c r="M23" s="185">
        <v>0</v>
      </c>
      <c r="N23" s="189"/>
      <c r="O23" s="189"/>
    </row>
    <row r="24" spans="1:15">
      <c r="A24" s="185" t="s">
        <v>428</v>
      </c>
      <c r="B24" s="185" t="s">
        <v>429</v>
      </c>
      <c r="C24" s="123">
        <v>45966</v>
      </c>
      <c r="E24" s="185" t="s">
        <v>38</v>
      </c>
      <c r="F24" s="186" t="s">
        <v>803</v>
      </c>
      <c r="G24" s="186">
        <v>14</v>
      </c>
      <c r="H24" s="186">
        <v>1</v>
      </c>
      <c r="I24" s="186">
        <v>5</v>
      </c>
      <c r="J24" s="186">
        <v>0</v>
      </c>
      <c r="K24" s="186">
        <v>0</v>
      </c>
      <c r="L24" s="186">
        <v>0</v>
      </c>
      <c r="M24" s="186">
        <v>10</v>
      </c>
      <c r="N24" s="186"/>
      <c r="O24" s="186"/>
    </row>
    <row r="25" spans="1:15">
      <c r="A25" s="185" t="s">
        <v>428</v>
      </c>
      <c r="B25" s="185" t="s">
        <v>429</v>
      </c>
      <c r="C25" s="123">
        <v>45967</v>
      </c>
      <c r="E25" s="185" t="s">
        <v>38</v>
      </c>
      <c r="F25" s="186" t="s">
        <v>805</v>
      </c>
      <c r="G25" s="186">
        <v>11</v>
      </c>
      <c r="H25" s="186">
        <v>4</v>
      </c>
      <c r="I25" s="186">
        <v>1</v>
      </c>
      <c r="J25" s="186">
        <v>0</v>
      </c>
      <c r="K25" s="186">
        <v>0</v>
      </c>
      <c r="L25" s="186">
        <v>0</v>
      </c>
      <c r="M25" s="186">
        <v>14</v>
      </c>
      <c r="N25" s="186"/>
      <c r="O25" s="186"/>
    </row>
    <row r="26" spans="1:15">
      <c r="A26" s="185" t="s">
        <v>428</v>
      </c>
      <c r="B26" s="185" t="s">
        <v>429</v>
      </c>
      <c r="C26" s="123">
        <v>45973</v>
      </c>
      <c r="E26" s="185" t="s">
        <v>38</v>
      </c>
      <c r="F26" s="186" t="s">
        <v>805</v>
      </c>
      <c r="G26" s="186">
        <v>11</v>
      </c>
      <c r="H26" s="186">
        <v>0</v>
      </c>
      <c r="I26" s="186">
        <v>7</v>
      </c>
      <c r="J26" s="186">
        <v>0</v>
      </c>
      <c r="K26" s="186">
        <v>0</v>
      </c>
      <c r="L26" s="186">
        <v>0</v>
      </c>
      <c r="M26" s="186">
        <v>4</v>
      </c>
      <c r="N26" s="189"/>
      <c r="O26" s="186"/>
    </row>
    <row r="27" spans="1:15">
      <c r="A27" s="185" t="s">
        <v>428</v>
      </c>
      <c r="B27" s="185" t="s">
        <v>429</v>
      </c>
      <c r="C27" s="123">
        <v>45980</v>
      </c>
      <c r="E27" s="185" t="s">
        <v>38</v>
      </c>
      <c r="F27" s="186" t="s">
        <v>805</v>
      </c>
      <c r="G27" s="186">
        <v>16</v>
      </c>
      <c r="H27" s="186">
        <v>2</v>
      </c>
      <c r="I27" s="186">
        <v>6</v>
      </c>
      <c r="J27" s="186">
        <v>1</v>
      </c>
      <c r="K27" s="186">
        <v>0</v>
      </c>
      <c r="L27" s="186">
        <v>0</v>
      </c>
      <c r="M27" s="186">
        <v>11</v>
      </c>
      <c r="N27" s="186"/>
      <c r="O27" s="186"/>
    </row>
    <row r="28" spans="1:15">
      <c r="A28" s="185" t="s">
        <v>428</v>
      </c>
      <c r="B28" s="185" t="s">
        <v>429</v>
      </c>
      <c r="C28" s="123">
        <v>45981</v>
      </c>
      <c r="E28" s="185" t="s">
        <v>38</v>
      </c>
      <c r="F28" s="186" t="s">
        <v>805</v>
      </c>
      <c r="G28" s="186">
        <v>8</v>
      </c>
      <c r="H28" s="186">
        <v>1</v>
      </c>
      <c r="I28" s="186">
        <v>2</v>
      </c>
      <c r="J28" s="186">
        <v>0</v>
      </c>
      <c r="K28" s="186">
        <v>0</v>
      </c>
      <c r="L28" s="186">
        <v>0</v>
      </c>
      <c r="M28" s="186">
        <v>7</v>
      </c>
      <c r="N28" s="186"/>
      <c r="O28" s="186"/>
    </row>
    <row r="29" spans="1:15">
      <c r="A29" s="185" t="s">
        <v>428</v>
      </c>
      <c r="B29" s="185" t="s">
        <v>429</v>
      </c>
      <c r="C29" s="123">
        <v>45981</v>
      </c>
      <c r="E29" s="185" t="s">
        <v>38</v>
      </c>
      <c r="F29" s="186" t="s">
        <v>895</v>
      </c>
      <c r="G29" s="186">
        <v>3</v>
      </c>
      <c r="H29" s="186">
        <v>4</v>
      </c>
      <c r="I29" s="186">
        <v>1</v>
      </c>
      <c r="J29" s="186">
        <v>0</v>
      </c>
      <c r="K29" s="186">
        <v>0</v>
      </c>
      <c r="L29" s="186">
        <v>0</v>
      </c>
      <c r="M29" s="186">
        <v>6</v>
      </c>
      <c r="N29" s="186"/>
      <c r="O29" s="186"/>
    </row>
    <row r="30" spans="1:15">
      <c r="A30" s="185" t="s">
        <v>428</v>
      </c>
      <c r="B30" s="185" t="s">
        <v>429</v>
      </c>
      <c r="C30" s="123">
        <v>45981</v>
      </c>
      <c r="E30" s="185" t="s">
        <v>38</v>
      </c>
      <c r="F30" s="186" t="s">
        <v>895</v>
      </c>
      <c r="G30" s="186">
        <v>3</v>
      </c>
      <c r="H30" s="186">
        <v>4</v>
      </c>
      <c r="I30" s="186">
        <v>1</v>
      </c>
      <c r="J30" s="186">
        <v>0</v>
      </c>
      <c r="K30" s="186">
        <v>0</v>
      </c>
      <c r="L30" s="186">
        <v>0</v>
      </c>
      <c r="M30" s="186">
        <v>6</v>
      </c>
      <c r="N30" s="186"/>
      <c r="O30" s="186"/>
    </row>
    <row r="31" spans="1:15">
      <c r="A31" s="185" t="s">
        <v>428</v>
      </c>
      <c r="B31" s="185" t="s">
        <v>429</v>
      </c>
      <c r="C31" s="123">
        <v>45966</v>
      </c>
      <c r="E31" s="185" t="s">
        <v>38</v>
      </c>
      <c r="F31" s="186" t="s">
        <v>789</v>
      </c>
      <c r="G31" s="186">
        <v>2</v>
      </c>
      <c r="H31" s="186">
        <v>6</v>
      </c>
      <c r="I31" s="186">
        <v>2</v>
      </c>
      <c r="J31" s="186">
        <v>0</v>
      </c>
      <c r="K31" s="186">
        <v>0</v>
      </c>
      <c r="L31" s="186">
        <v>0</v>
      </c>
      <c r="M31" s="186">
        <v>6</v>
      </c>
      <c r="N31" s="186"/>
      <c r="O31" s="186"/>
    </row>
    <row r="32" spans="1:15">
      <c r="A32" s="185" t="s">
        <v>428</v>
      </c>
      <c r="B32" s="185" t="s">
        <v>429</v>
      </c>
      <c r="C32" s="123">
        <v>45967</v>
      </c>
      <c r="E32" s="185" t="s">
        <v>38</v>
      </c>
      <c r="F32" s="186" t="s">
        <v>791</v>
      </c>
      <c r="G32" s="186">
        <v>1</v>
      </c>
      <c r="H32" s="186">
        <v>9</v>
      </c>
      <c r="I32" s="186">
        <v>1</v>
      </c>
      <c r="J32" s="186">
        <v>0</v>
      </c>
      <c r="K32" s="186">
        <v>0</v>
      </c>
      <c r="L32" s="186">
        <v>0</v>
      </c>
      <c r="M32" s="186">
        <v>9</v>
      </c>
      <c r="N32" s="186"/>
      <c r="O32" s="186"/>
    </row>
    <row r="33" spans="1:15">
      <c r="A33" s="185" t="s">
        <v>428</v>
      </c>
      <c r="B33" s="185" t="s">
        <v>429</v>
      </c>
      <c r="C33" s="123">
        <v>45968</v>
      </c>
      <c r="E33" s="185" t="s">
        <v>38</v>
      </c>
      <c r="F33" s="186" t="s">
        <v>836</v>
      </c>
      <c r="G33" s="186">
        <v>2</v>
      </c>
      <c r="H33" s="186">
        <v>7</v>
      </c>
      <c r="I33" s="186">
        <v>2</v>
      </c>
      <c r="J33" s="186">
        <v>0</v>
      </c>
      <c r="K33" s="186">
        <v>0</v>
      </c>
      <c r="L33" s="186">
        <v>0</v>
      </c>
      <c r="M33" s="186">
        <v>7</v>
      </c>
      <c r="N33" s="186"/>
      <c r="O33" s="186"/>
    </row>
    <row r="34" spans="1:15">
      <c r="A34" s="185" t="s">
        <v>428</v>
      </c>
      <c r="B34" s="185" t="s">
        <v>429</v>
      </c>
      <c r="C34" s="123">
        <v>45980</v>
      </c>
      <c r="E34" s="185" t="s">
        <v>38</v>
      </c>
      <c r="F34" s="186" t="s">
        <v>380</v>
      </c>
      <c r="G34" s="186">
        <v>5</v>
      </c>
      <c r="H34" s="186">
        <v>5</v>
      </c>
      <c r="I34" s="186">
        <v>1</v>
      </c>
      <c r="J34" s="186">
        <v>0</v>
      </c>
      <c r="K34" s="186">
        <v>0</v>
      </c>
      <c r="L34" s="186">
        <v>0</v>
      </c>
      <c r="M34" s="186">
        <v>9</v>
      </c>
      <c r="N34" s="186"/>
      <c r="O34" s="186"/>
    </row>
    <row r="35" spans="1:15">
      <c r="A35" s="185" t="s">
        <v>428</v>
      </c>
      <c r="B35" s="185" t="s">
        <v>429</v>
      </c>
      <c r="C35" s="123">
        <v>45980</v>
      </c>
      <c r="E35" s="185" t="s">
        <v>38</v>
      </c>
      <c r="F35" s="186" t="s">
        <v>892</v>
      </c>
      <c r="G35" s="186">
        <v>5</v>
      </c>
      <c r="H35" s="186">
        <v>5</v>
      </c>
      <c r="I35" s="186">
        <v>1</v>
      </c>
      <c r="J35" s="186">
        <v>0</v>
      </c>
      <c r="K35" s="186">
        <v>0</v>
      </c>
      <c r="L35" s="186">
        <v>0</v>
      </c>
      <c r="M35" s="186">
        <v>9</v>
      </c>
      <c r="N35" s="186"/>
      <c r="O35" s="186"/>
    </row>
    <row r="36" spans="1:15">
      <c r="A36" s="185" t="s">
        <v>428</v>
      </c>
      <c r="B36" s="185" t="s">
        <v>429</v>
      </c>
      <c r="C36" s="123">
        <v>45982</v>
      </c>
      <c r="E36" s="185" t="s">
        <v>38</v>
      </c>
      <c r="F36" s="186" t="s">
        <v>895</v>
      </c>
      <c r="G36" s="186">
        <v>4</v>
      </c>
      <c r="H36" s="186">
        <v>4</v>
      </c>
      <c r="I36" s="186">
        <v>0</v>
      </c>
      <c r="J36" s="186">
        <v>0</v>
      </c>
      <c r="K36" s="186">
        <v>0</v>
      </c>
      <c r="L36" s="186">
        <v>0</v>
      </c>
      <c r="M36" s="186">
        <v>8</v>
      </c>
      <c r="N36" s="186"/>
      <c r="O36" s="186"/>
    </row>
    <row r="37" spans="1:15">
      <c r="A37" s="185" t="s">
        <v>428</v>
      </c>
      <c r="B37" s="185" t="s">
        <v>429</v>
      </c>
      <c r="C37" s="123">
        <v>45982</v>
      </c>
      <c r="E37" s="185" t="s">
        <v>38</v>
      </c>
      <c r="F37" s="186" t="s">
        <v>895</v>
      </c>
      <c r="G37" s="186">
        <v>4</v>
      </c>
      <c r="H37" s="186">
        <v>4</v>
      </c>
      <c r="I37" s="186">
        <v>0</v>
      </c>
      <c r="J37" s="186">
        <v>0</v>
      </c>
      <c r="K37" s="186">
        <v>0</v>
      </c>
      <c r="L37" s="186">
        <v>0</v>
      </c>
      <c r="M37" s="186">
        <v>8</v>
      </c>
      <c r="N37" s="186"/>
      <c r="O37" s="186"/>
    </row>
    <row r="38" spans="1:15">
      <c r="A38" s="185" t="s">
        <v>428</v>
      </c>
      <c r="B38" s="185" t="s">
        <v>429</v>
      </c>
      <c r="C38" s="123">
        <v>45971</v>
      </c>
      <c r="E38" s="185" t="s">
        <v>31</v>
      </c>
      <c r="F38" s="186" t="s">
        <v>176</v>
      </c>
      <c r="G38" s="186">
        <v>18</v>
      </c>
      <c r="H38" s="186">
        <v>8</v>
      </c>
      <c r="I38" s="186">
        <v>0</v>
      </c>
      <c r="J38" s="186">
        <v>0</v>
      </c>
      <c r="K38" s="186">
        <v>0</v>
      </c>
      <c r="L38" s="186">
        <v>0</v>
      </c>
      <c r="M38" s="185">
        <f>18+8</f>
        <v>26</v>
      </c>
      <c r="N38" s="186"/>
      <c r="O38" s="186"/>
    </row>
    <row r="39" spans="1:15">
      <c r="A39" s="185" t="s">
        <v>428</v>
      </c>
      <c r="B39" s="185" t="s">
        <v>429</v>
      </c>
      <c r="C39" s="123">
        <v>45980</v>
      </c>
      <c r="E39" s="185" t="s">
        <v>31</v>
      </c>
      <c r="F39" s="186" t="s">
        <v>840</v>
      </c>
      <c r="G39" s="186">
        <v>5</v>
      </c>
      <c r="H39" s="186">
        <v>3</v>
      </c>
      <c r="I39" s="185">
        <v>0</v>
      </c>
      <c r="J39" s="186">
        <v>0</v>
      </c>
      <c r="K39" s="186">
        <v>0</v>
      </c>
      <c r="L39" s="186">
        <v>0</v>
      </c>
      <c r="M39" s="186">
        <v>8</v>
      </c>
      <c r="N39" s="186"/>
      <c r="O39" s="186"/>
    </row>
    <row r="40" spans="1:15">
      <c r="A40" s="185" t="s">
        <v>428</v>
      </c>
      <c r="B40" s="185" t="s">
        <v>429</v>
      </c>
      <c r="C40" s="123">
        <v>45987</v>
      </c>
      <c r="E40" s="185" t="s">
        <v>31</v>
      </c>
      <c r="F40" s="186" t="s">
        <v>858</v>
      </c>
      <c r="G40" s="186">
        <v>6</v>
      </c>
      <c r="H40" s="186">
        <v>2</v>
      </c>
      <c r="I40" s="185">
        <v>0</v>
      </c>
      <c r="J40" s="186">
        <v>0</v>
      </c>
      <c r="K40" s="186">
        <v>0</v>
      </c>
      <c r="L40" s="186">
        <v>0</v>
      </c>
      <c r="M40" s="186">
        <v>8</v>
      </c>
      <c r="N40" s="186"/>
      <c r="O40" s="186"/>
    </row>
    <row r="41" spans="1:15">
      <c r="A41" s="185" t="s">
        <v>428</v>
      </c>
      <c r="B41" s="185" t="s">
        <v>429</v>
      </c>
      <c r="C41" s="123">
        <v>45967</v>
      </c>
      <c r="E41" s="185" t="s">
        <v>779</v>
      </c>
      <c r="F41" s="186" t="s">
        <v>158</v>
      </c>
      <c r="G41" s="186">
        <v>8</v>
      </c>
      <c r="H41" s="186">
        <v>4</v>
      </c>
      <c r="I41" s="185">
        <v>0</v>
      </c>
      <c r="J41" s="186">
        <v>0</v>
      </c>
      <c r="K41" s="186">
        <v>0</v>
      </c>
      <c r="L41" s="186">
        <v>0</v>
      </c>
      <c r="M41" s="186">
        <v>12</v>
      </c>
      <c r="N41" s="186"/>
      <c r="O41" s="186"/>
    </row>
    <row r="42" spans="1:15">
      <c r="A42" s="185" t="s">
        <v>428</v>
      </c>
      <c r="B42" s="185" t="s">
        <v>429</v>
      </c>
      <c r="C42" s="123">
        <v>45972</v>
      </c>
      <c r="E42" s="185" t="s">
        <v>779</v>
      </c>
      <c r="F42" s="186" t="s">
        <v>863</v>
      </c>
      <c r="G42" s="186">
        <v>7</v>
      </c>
      <c r="H42" s="186">
        <v>11</v>
      </c>
      <c r="I42" s="185">
        <v>0</v>
      </c>
      <c r="J42" s="186">
        <v>0</v>
      </c>
      <c r="K42" s="186">
        <v>0</v>
      </c>
      <c r="L42" s="186">
        <v>0</v>
      </c>
      <c r="M42" s="186">
        <v>18</v>
      </c>
      <c r="N42" s="186"/>
      <c r="O42" s="186"/>
    </row>
    <row r="43" spans="1:15">
      <c r="A43" s="185" t="s">
        <v>428</v>
      </c>
      <c r="B43" s="185" t="s">
        <v>429</v>
      </c>
      <c r="C43" s="123">
        <v>45972</v>
      </c>
      <c r="E43" s="185" t="s">
        <v>779</v>
      </c>
      <c r="F43" s="186" t="s">
        <v>865</v>
      </c>
      <c r="G43" s="186">
        <v>9</v>
      </c>
      <c r="H43" s="186">
        <v>11</v>
      </c>
      <c r="I43" s="185">
        <v>3</v>
      </c>
      <c r="J43" s="186">
        <v>0</v>
      </c>
      <c r="K43" s="186">
        <v>0</v>
      </c>
      <c r="L43" s="186">
        <v>0</v>
      </c>
      <c r="M43" s="186">
        <v>17</v>
      </c>
      <c r="N43" s="186"/>
      <c r="O43" s="186"/>
    </row>
    <row r="44" spans="1:15">
      <c r="A44" s="185" t="s">
        <v>428</v>
      </c>
      <c r="B44" s="185" t="s">
        <v>429</v>
      </c>
      <c r="C44" s="123">
        <v>45973</v>
      </c>
      <c r="E44" s="185" t="s">
        <v>779</v>
      </c>
      <c r="F44" s="186" t="s">
        <v>867</v>
      </c>
      <c r="G44" s="186">
        <v>9</v>
      </c>
      <c r="H44" s="186">
        <v>14</v>
      </c>
      <c r="I44" s="185">
        <v>1</v>
      </c>
      <c r="J44" s="186">
        <v>0</v>
      </c>
      <c r="K44" s="186">
        <v>0</v>
      </c>
      <c r="L44" s="186">
        <v>0</v>
      </c>
      <c r="M44" s="185">
        <f>13+9</f>
        <v>22</v>
      </c>
      <c r="N44" s="186"/>
      <c r="O44" s="186"/>
    </row>
    <row r="45" spans="1:15">
      <c r="A45" s="185" t="s">
        <v>428</v>
      </c>
      <c r="B45" s="185" t="s">
        <v>429</v>
      </c>
      <c r="C45" s="123">
        <v>45973</v>
      </c>
      <c r="E45" s="185" t="s">
        <v>779</v>
      </c>
      <c r="F45" s="186" t="s">
        <v>868</v>
      </c>
      <c r="G45" s="186">
        <v>12</v>
      </c>
      <c r="H45" s="186">
        <v>14</v>
      </c>
      <c r="I45" s="185">
        <v>0</v>
      </c>
      <c r="J45" s="186">
        <v>0</v>
      </c>
      <c r="K45" s="186">
        <v>0</v>
      </c>
      <c r="L45" s="186">
        <v>0</v>
      </c>
      <c r="M45" s="185">
        <f>14+12</f>
        <v>26</v>
      </c>
      <c r="N45" s="186"/>
      <c r="O45" s="186"/>
    </row>
    <row r="46" spans="1:15">
      <c r="A46" s="185" t="s">
        <v>428</v>
      </c>
      <c r="B46" s="185" t="s">
        <v>429</v>
      </c>
      <c r="C46" s="123">
        <v>45973</v>
      </c>
      <c r="E46" s="185" t="s">
        <v>779</v>
      </c>
      <c r="F46" s="186" t="s">
        <v>872</v>
      </c>
      <c r="G46" s="186">
        <v>3</v>
      </c>
      <c r="H46" s="186">
        <v>11</v>
      </c>
      <c r="I46" s="185">
        <v>0</v>
      </c>
      <c r="J46" s="186">
        <v>0</v>
      </c>
      <c r="K46" s="186">
        <v>0</v>
      </c>
      <c r="L46" s="186">
        <v>0</v>
      </c>
      <c r="M46" s="185">
        <f>11+3</f>
        <v>14</v>
      </c>
      <c r="N46" s="186"/>
      <c r="O46" s="186"/>
    </row>
    <row r="47" spans="1:15">
      <c r="A47" s="185" t="s">
        <v>428</v>
      </c>
      <c r="B47" s="185" t="s">
        <v>429</v>
      </c>
      <c r="C47" s="123">
        <v>45974</v>
      </c>
      <c r="E47" s="185" t="s">
        <v>779</v>
      </c>
      <c r="F47" s="186" t="s">
        <v>873</v>
      </c>
      <c r="G47" s="186">
        <v>10</v>
      </c>
      <c r="H47" s="186">
        <v>10</v>
      </c>
      <c r="I47" s="185">
        <v>0</v>
      </c>
      <c r="J47" s="186">
        <v>0</v>
      </c>
      <c r="K47" s="186">
        <v>0</v>
      </c>
      <c r="L47" s="186">
        <v>0</v>
      </c>
      <c r="M47" s="186">
        <v>20</v>
      </c>
      <c r="N47" s="186"/>
      <c r="O47" s="186"/>
    </row>
    <row r="48" spans="1:15">
      <c r="A48" s="185" t="s">
        <v>428</v>
      </c>
      <c r="B48" s="185" t="s">
        <v>429</v>
      </c>
      <c r="C48" s="123">
        <v>45974</v>
      </c>
      <c r="E48" s="185" t="s">
        <v>779</v>
      </c>
      <c r="F48" s="186" t="s">
        <v>874</v>
      </c>
      <c r="G48" s="186">
        <v>9</v>
      </c>
      <c r="H48" s="186">
        <v>11</v>
      </c>
      <c r="I48" s="185">
        <v>0</v>
      </c>
      <c r="J48" s="186">
        <v>0</v>
      </c>
      <c r="K48" s="186">
        <v>0</v>
      </c>
      <c r="L48" s="186">
        <v>0</v>
      </c>
      <c r="M48" s="186">
        <v>20</v>
      </c>
      <c r="N48" s="186"/>
      <c r="O48" s="186"/>
    </row>
    <row r="49" spans="1:15">
      <c r="A49" s="185" t="s">
        <v>428</v>
      </c>
      <c r="B49" s="185" t="s">
        <v>429</v>
      </c>
      <c r="C49" s="123">
        <v>45978</v>
      </c>
      <c r="E49" s="185" t="s">
        <v>779</v>
      </c>
      <c r="F49" s="186" t="s">
        <v>877</v>
      </c>
      <c r="G49" s="186">
        <v>1</v>
      </c>
      <c r="H49" s="186">
        <v>5</v>
      </c>
      <c r="I49" s="185">
        <v>0</v>
      </c>
      <c r="J49" s="186">
        <v>0</v>
      </c>
      <c r="K49" s="186">
        <v>0</v>
      </c>
      <c r="L49" s="186">
        <v>0</v>
      </c>
      <c r="M49" s="186">
        <v>6</v>
      </c>
      <c r="N49" s="186"/>
      <c r="O49" s="186"/>
    </row>
    <row r="50" spans="1:15">
      <c r="A50" s="185" t="s">
        <v>428</v>
      </c>
      <c r="B50" s="185" t="s">
        <v>429</v>
      </c>
      <c r="C50" s="123">
        <v>45978</v>
      </c>
      <c r="E50" s="185" t="s">
        <v>779</v>
      </c>
      <c r="F50" s="186" t="s">
        <v>877</v>
      </c>
      <c r="G50" s="186">
        <v>1</v>
      </c>
      <c r="H50" s="186">
        <v>4</v>
      </c>
      <c r="I50" s="185">
        <v>0</v>
      </c>
      <c r="J50" s="186">
        <v>0</v>
      </c>
      <c r="K50" s="186">
        <v>0</v>
      </c>
      <c r="L50" s="186">
        <v>0</v>
      </c>
      <c r="M50" s="186">
        <v>5</v>
      </c>
      <c r="N50" s="186"/>
      <c r="O50" s="186"/>
    </row>
    <row r="51" spans="1:15">
      <c r="A51" s="185" t="s">
        <v>428</v>
      </c>
      <c r="B51" s="185" t="s">
        <v>429</v>
      </c>
      <c r="C51" s="123">
        <v>45979</v>
      </c>
      <c r="E51" s="185" t="s">
        <v>779</v>
      </c>
      <c r="F51" s="186" t="s">
        <v>877</v>
      </c>
      <c r="G51" s="186">
        <v>1</v>
      </c>
      <c r="H51" s="186">
        <v>5</v>
      </c>
      <c r="I51" s="185">
        <v>0</v>
      </c>
      <c r="J51" s="186">
        <v>0</v>
      </c>
      <c r="K51" s="186">
        <v>0</v>
      </c>
      <c r="L51" s="186">
        <v>0</v>
      </c>
      <c r="M51" s="186">
        <v>6</v>
      </c>
      <c r="N51" s="186"/>
      <c r="O51" s="186"/>
    </row>
    <row r="52" spans="1:15">
      <c r="A52" s="185" t="s">
        <v>428</v>
      </c>
      <c r="B52" s="185" t="s">
        <v>429</v>
      </c>
      <c r="C52" s="123">
        <v>45979</v>
      </c>
      <c r="E52" s="185" t="s">
        <v>779</v>
      </c>
      <c r="F52" s="186" t="s">
        <v>877</v>
      </c>
      <c r="G52" s="186">
        <v>1</v>
      </c>
      <c r="H52" s="186">
        <v>5</v>
      </c>
      <c r="I52" s="185">
        <v>0</v>
      </c>
      <c r="J52" s="186">
        <v>0</v>
      </c>
      <c r="K52" s="186">
        <v>0</v>
      </c>
      <c r="L52" s="186">
        <v>0</v>
      </c>
      <c r="M52" s="186">
        <v>6</v>
      </c>
      <c r="N52" s="186"/>
      <c r="O52" s="186"/>
    </row>
    <row r="53" spans="1:15">
      <c r="A53" s="185" t="s">
        <v>428</v>
      </c>
      <c r="B53" s="185" t="s">
        <v>429</v>
      </c>
      <c r="C53" s="123">
        <v>45980</v>
      </c>
      <c r="E53" s="185" t="s">
        <v>779</v>
      </c>
      <c r="F53" s="186" t="s">
        <v>877</v>
      </c>
      <c r="G53" s="186">
        <v>1</v>
      </c>
      <c r="H53" s="186">
        <v>5</v>
      </c>
      <c r="I53" s="185">
        <v>0</v>
      </c>
      <c r="J53" s="186">
        <v>0</v>
      </c>
      <c r="K53" s="186">
        <v>0</v>
      </c>
      <c r="L53" s="186">
        <v>0</v>
      </c>
      <c r="M53" s="186">
        <v>6</v>
      </c>
      <c r="N53" s="186"/>
      <c r="O53" s="186"/>
    </row>
    <row r="54" spans="1:15">
      <c r="A54" s="185" t="s">
        <v>428</v>
      </c>
      <c r="B54" s="185" t="s">
        <v>429</v>
      </c>
      <c r="C54" s="123">
        <v>45981</v>
      </c>
      <c r="E54" s="185" t="s">
        <v>779</v>
      </c>
      <c r="F54" s="186" t="s">
        <v>877</v>
      </c>
      <c r="G54" s="186">
        <v>1</v>
      </c>
      <c r="H54" s="186">
        <v>5</v>
      </c>
      <c r="I54" s="185">
        <v>0</v>
      </c>
      <c r="J54" s="186">
        <v>0</v>
      </c>
      <c r="K54" s="186">
        <v>0</v>
      </c>
      <c r="L54" s="186">
        <v>0</v>
      </c>
      <c r="M54" s="186">
        <v>6</v>
      </c>
      <c r="N54" s="186"/>
      <c r="O54" s="186"/>
    </row>
    <row r="55" spans="1:15">
      <c r="A55" s="185" t="s">
        <v>428</v>
      </c>
      <c r="B55" s="185" t="s">
        <v>429</v>
      </c>
      <c r="C55" s="123">
        <v>45982</v>
      </c>
      <c r="E55" s="185" t="s">
        <v>779</v>
      </c>
      <c r="F55" s="186" t="s">
        <v>884</v>
      </c>
      <c r="G55" s="186">
        <v>16</v>
      </c>
      <c r="H55" s="186">
        <v>10</v>
      </c>
      <c r="I55" s="185">
        <v>3</v>
      </c>
      <c r="J55" s="186">
        <v>0</v>
      </c>
      <c r="K55" s="186">
        <v>0</v>
      </c>
      <c r="L55" s="186">
        <v>0</v>
      </c>
      <c r="M55" s="185">
        <f>14+9</f>
        <v>23</v>
      </c>
      <c r="N55" s="186"/>
      <c r="O55" s="186"/>
    </row>
    <row r="56" spans="1:15">
      <c r="A56" s="185" t="s">
        <v>428</v>
      </c>
      <c r="B56" s="185" t="s">
        <v>429</v>
      </c>
      <c r="C56" s="123">
        <v>45986</v>
      </c>
      <c r="E56" s="185" t="s">
        <v>779</v>
      </c>
      <c r="F56" s="186" t="s">
        <v>887</v>
      </c>
      <c r="G56" s="186">
        <v>13</v>
      </c>
      <c r="H56" s="186">
        <v>7</v>
      </c>
      <c r="I56" s="185">
        <v>0</v>
      </c>
      <c r="J56" s="186">
        <v>0</v>
      </c>
      <c r="K56" s="186">
        <v>0</v>
      </c>
      <c r="L56" s="186">
        <v>0</v>
      </c>
      <c r="M56" s="185">
        <f>13+7</f>
        <v>20</v>
      </c>
      <c r="N56" s="186"/>
      <c r="O56" s="186"/>
    </row>
    <row r="57" spans="1:15">
      <c r="A57" s="185" t="s">
        <v>428</v>
      </c>
      <c r="B57" s="185" t="s">
        <v>429</v>
      </c>
      <c r="C57" s="123">
        <v>45986</v>
      </c>
      <c r="E57" s="185" t="s">
        <v>779</v>
      </c>
      <c r="F57" s="186" t="s">
        <v>910</v>
      </c>
      <c r="G57" s="186">
        <v>25</v>
      </c>
      <c r="H57" s="186">
        <v>7</v>
      </c>
      <c r="I57" s="185">
        <v>0</v>
      </c>
      <c r="J57" s="186">
        <v>0</v>
      </c>
      <c r="K57" s="186">
        <v>0</v>
      </c>
      <c r="L57" s="186">
        <v>1</v>
      </c>
      <c r="M57" s="185">
        <f>15+24</f>
        <v>39</v>
      </c>
      <c r="N57" s="186"/>
      <c r="O57" s="186"/>
    </row>
    <row r="58" spans="1:15">
      <c r="A58" s="185" t="s">
        <v>428</v>
      </c>
      <c r="B58" s="185" t="s">
        <v>429</v>
      </c>
      <c r="C58" s="123">
        <v>45986</v>
      </c>
      <c r="E58" s="185" t="s">
        <v>779</v>
      </c>
      <c r="F58" s="186" t="s">
        <v>910</v>
      </c>
      <c r="G58" s="186">
        <v>25</v>
      </c>
      <c r="H58" s="186">
        <v>15</v>
      </c>
      <c r="I58" s="185">
        <v>0</v>
      </c>
      <c r="J58" s="186">
        <v>0</v>
      </c>
      <c r="K58" s="186">
        <v>0</v>
      </c>
      <c r="L58" s="186">
        <v>1</v>
      </c>
      <c r="M58" s="185">
        <f>15+24</f>
        <v>39</v>
      </c>
      <c r="N58" s="186"/>
      <c r="O58" s="186"/>
    </row>
    <row r="59" spans="1:15">
      <c r="A59" s="185" t="s">
        <v>428</v>
      </c>
      <c r="B59" s="185" t="s">
        <v>429</v>
      </c>
      <c r="C59" s="123">
        <v>45987</v>
      </c>
      <c r="E59" s="185" t="s">
        <v>779</v>
      </c>
      <c r="F59" s="186" t="s">
        <v>910</v>
      </c>
      <c r="G59" s="186">
        <v>24</v>
      </c>
      <c r="H59" s="186">
        <v>15</v>
      </c>
      <c r="I59" s="185">
        <v>0</v>
      </c>
      <c r="J59" s="186">
        <v>0</v>
      </c>
      <c r="K59" s="186">
        <v>0</v>
      </c>
      <c r="L59" s="186">
        <v>0</v>
      </c>
      <c r="M59" s="185">
        <f>15+24</f>
        <v>39</v>
      </c>
      <c r="N59" s="186"/>
      <c r="O59" s="186"/>
    </row>
    <row r="60" spans="1:15">
      <c r="A60" s="185" t="s">
        <v>428</v>
      </c>
      <c r="B60" s="185" t="s">
        <v>429</v>
      </c>
      <c r="C60" s="123">
        <v>45987</v>
      </c>
      <c r="E60" s="185" t="s">
        <v>779</v>
      </c>
      <c r="F60" s="186" t="s">
        <v>910</v>
      </c>
      <c r="G60" s="186">
        <v>24</v>
      </c>
      <c r="H60" s="186">
        <v>15</v>
      </c>
      <c r="I60" s="185">
        <v>0</v>
      </c>
      <c r="J60" s="186">
        <v>0</v>
      </c>
      <c r="K60" s="186">
        <v>0</v>
      </c>
      <c r="L60" s="186">
        <v>0</v>
      </c>
      <c r="M60" s="185">
        <f>15+24</f>
        <v>39</v>
      </c>
      <c r="N60" s="186"/>
      <c r="O60" s="186"/>
    </row>
    <row r="61" spans="1:15">
      <c r="A61" s="185" t="s">
        <v>428</v>
      </c>
      <c r="B61" s="185" t="s">
        <v>429</v>
      </c>
      <c r="C61" s="123">
        <v>45988</v>
      </c>
      <c r="E61" s="185" t="s">
        <v>779</v>
      </c>
      <c r="F61" s="186" t="s">
        <v>910</v>
      </c>
      <c r="G61" s="186">
        <v>25</v>
      </c>
      <c r="H61" s="186">
        <v>12</v>
      </c>
      <c r="I61" s="185">
        <v>0</v>
      </c>
      <c r="J61" s="186">
        <v>0</v>
      </c>
      <c r="K61" s="186">
        <v>0</v>
      </c>
      <c r="L61" s="186">
        <v>0</v>
      </c>
      <c r="M61" s="185">
        <f>12+25</f>
        <v>37</v>
      </c>
      <c r="N61" s="186"/>
      <c r="O61" s="186"/>
    </row>
    <row r="62" spans="1:15">
      <c r="A62" s="185" t="s">
        <v>428</v>
      </c>
      <c r="B62" s="185" t="s">
        <v>429</v>
      </c>
      <c r="C62" s="123">
        <v>45988</v>
      </c>
      <c r="E62" s="185" t="s">
        <v>779</v>
      </c>
      <c r="F62" s="186" t="s">
        <v>910</v>
      </c>
      <c r="G62" s="186">
        <v>25</v>
      </c>
      <c r="H62" s="186">
        <v>12</v>
      </c>
      <c r="I62" s="185">
        <v>0</v>
      </c>
      <c r="J62" s="186">
        <v>0</v>
      </c>
      <c r="K62" s="186">
        <v>0</v>
      </c>
      <c r="L62" s="186">
        <v>0</v>
      </c>
      <c r="M62" s="185">
        <f>12+25</f>
        <v>37</v>
      </c>
      <c r="N62" s="186"/>
      <c r="O62" s="186"/>
    </row>
    <row r="63" spans="1:15">
      <c r="A63" s="185"/>
      <c r="B63" s="185"/>
      <c r="C63" s="123"/>
      <c r="E63" s="185"/>
      <c r="G63">
        <f t="shared" ref="G63:M63" si="0">SUM(G2:G62)</f>
        <v>568</v>
      </c>
      <c r="H63">
        <f t="shared" si="0"/>
        <v>546</v>
      </c>
      <c r="I63">
        <f t="shared" si="0"/>
        <v>160</v>
      </c>
      <c r="J63">
        <f t="shared" si="0"/>
        <v>1</v>
      </c>
      <c r="K63">
        <f t="shared" si="0"/>
        <v>0</v>
      </c>
      <c r="L63">
        <f t="shared" si="0"/>
        <v>4</v>
      </c>
      <c r="M63">
        <f t="shared" si="0"/>
        <v>949</v>
      </c>
    </row>
    <row r="64" spans="1:15">
      <c r="A64" s="185"/>
      <c r="B64" s="185"/>
      <c r="C64" s="123"/>
    </row>
    <row r="65" spans="1:3">
      <c r="A65" s="185"/>
      <c r="B65" s="185"/>
      <c r="C65" s="123"/>
    </row>
    <row r="66" spans="1:3">
      <c r="A66" s="185"/>
      <c r="B66" s="185"/>
      <c r="C66" s="123"/>
    </row>
    <row r="67" spans="1:3">
      <c r="A67" s="185"/>
      <c r="B67" s="185"/>
      <c r="C67" s="123"/>
    </row>
    <row r="68" spans="1:3">
      <c r="A68" s="185"/>
      <c r="B68" s="185"/>
      <c r="C68" s="123"/>
    </row>
    <row r="69" spans="1:3">
      <c r="A69" s="185"/>
      <c r="B69" s="185"/>
      <c r="C69" s="123"/>
    </row>
    <row r="70" spans="1:3">
      <c r="A70" s="185"/>
      <c r="B70" s="185"/>
      <c r="C70" s="123"/>
    </row>
    <row r="71" spans="1:3">
      <c r="A71" s="185"/>
      <c r="B71" s="185"/>
      <c r="C71" s="123"/>
    </row>
    <row r="72" spans="1:3">
      <c r="A72" s="185"/>
      <c r="B72" s="185"/>
    </row>
    <row r="73" spans="1:3">
      <c r="A73" s="185"/>
      <c r="B73" s="185"/>
    </row>
    <row r="74" spans="1:3">
      <c r="A74" s="185"/>
      <c r="B74" s="185"/>
    </row>
    <row r="75" spans="1:3">
      <c r="A75" s="185"/>
      <c r="B75" s="185"/>
    </row>
    <row r="76" spans="1:3">
      <c r="A76" s="185"/>
      <c r="B76" s="185"/>
    </row>
    <row r="77" spans="1:3">
      <c r="A77" s="185"/>
      <c r="B77" s="1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9544-6194-4F6D-A9AA-D50161E7A8C5}">
  <dimension ref="A1:BG78"/>
  <sheetViews>
    <sheetView topLeftCell="A4" zoomScale="35" zoomScaleNormal="70" workbookViewId="0">
      <selection activeCell="D72" sqref="D72"/>
    </sheetView>
  </sheetViews>
  <sheetFormatPr baseColWidth="10" defaultColWidth="11.3984375" defaultRowHeight="13.8"/>
  <cols>
    <col min="1" max="1" width="12.3984375" bestFit="1" customWidth="1"/>
    <col min="2" max="2" width="26.8984375" bestFit="1" customWidth="1"/>
    <col min="5" max="5" width="20.3984375" bestFit="1" customWidth="1"/>
    <col min="13" max="13" width="10.3984375" bestFit="1" customWidth="1"/>
    <col min="14" max="14" width="13.3984375" bestFit="1" customWidth="1"/>
    <col min="16" max="16" width="14.09765625" bestFit="1" customWidth="1"/>
    <col min="24" max="24" width="12" bestFit="1" customWidth="1"/>
    <col min="25" max="25" width="12.09765625" bestFit="1" customWidth="1"/>
    <col min="26" max="26" width="12.59765625" bestFit="1" customWidth="1"/>
    <col min="28" max="28" width="14.59765625" bestFit="1" customWidth="1"/>
    <col min="29" max="29" width="15.296875" bestFit="1" customWidth="1"/>
    <col min="32" max="32" width="12.59765625" bestFit="1" customWidth="1"/>
    <col min="36" max="36" width="12.3984375" bestFit="1" customWidth="1"/>
    <col min="42" max="42" width="11.59765625" bestFit="1" customWidth="1"/>
    <col min="43" max="43" width="12.59765625" bestFit="1" customWidth="1"/>
    <col min="45" max="45" width="24.09765625" bestFit="1" customWidth="1"/>
    <col min="47" max="47" width="21.296875" bestFit="1" customWidth="1"/>
    <col min="48" max="48" width="22.3984375" customWidth="1"/>
    <col min="56" max="56" width="34.09765625" customWidth="1"/>
    <col min="57" max="57" width="96.296875" customWidth="1"/>
    <col min="58" max="58" width="243.8984375" customWidth="1"/>
    <col min="59" max="59" width="74.8984375" customWidth="1"/>
  </cols>
  <sheetData>
    <row r="1" spans="1:59">
      <c r="A1" s="279" t="s">
        <v>262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</row>
    <row r="2" spans="1:59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45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46" t="s">
        <v>54</v>
      </c>
      <c r="BF2" s="45" t="s">
        <v>55</v>
      </c>
      <c r="BG2" s="46" t="s">
        <v>56</v>
      </c>
    </row>
    <row r="3" spans="1:59">
      <c r="A3" s="46" t="s">
        <v>57</v>
      </c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63</v>
      </c>
      <c r="H3" s="45" t="s">
        <v>64</v>
      </c>
      <c r="I3" s="45" t="s">
        <v>65</v>
      </c>
      <c r="J3" s="45" t="s">
        <v>66</v>
      </c>
      <c r="K3" s="45" t="s">
        <v>67</v>
      </c>
      <c r="L3" s="46" t="s">
        <v>68</v>
      </c>
      <c r="M3" s="46" t="s">
        <v>69</v>
      </c>
      <c r="N3" s="46" t="s">
        <v>70</v>
      </c>
      <c r="O3" s="46" t="s">
        <v>71</v>
      </c>
      <c r="P3" s="46" t="s">
        <v>72</v>
      </c>
      <c r="Q3" s="46" t="s">
        <v>73</v>
      </c>
      <c r="R3" s="46" t="s">
        <v>74</v>
      </c>
      <c r="S3" s="46" t="s">
        <v>75</v>
      </c>
      <c r="T3" s="46" t="s">
        <v>76</v>
      </c>
      <c r="U3" s="46" t="s">
        <v>77</v>
      </c>
      <c r="V3" s="46" t="s">
        <v>78</v>
      </c>
      <c r="W3" s="46" t="s">
        <v>79</v>
      </c>
      <c r="X3" s="46" t="s">
        <v>80</v>
      </c>
      <c r="Y3" s="46" t="s">
        <v>81</v>
      </c>
      <c r="Z3" s="46" t="s">
        <v>82</v>
      </c>
      <c r="AA3" s="46" t="s">
        <v>83</v>
      </c>
      <c r="AB3" s="46" t="s">
        <v>84</v>
      </c>
      <c r="AC3" s="46" t="s">
        <v>85</v>
      </c>
      <c r="AD3" s="46" t="s">
        <v>86</v>
      </c>
      <c r="AE3" s="46" t="s">
        <v>87</v>
      </c>
      <c r="AF3" s="46" t="s">
        <v>88</v>
      </c>
      <c r="AG3" s="46" t="s">
        <v>89</v>
      </c>
      <c r="AH3" s="46" t="s">
        <v>62</v>
      </c>
      <c r="AI3" s="46" t="s">
        <v>90</v>
      </c>
      <c r="AJ3" s="46" t="s">
        <v>91</v>
      </c>
      <c r="AK3" s="46" t="s">
        <v>92</v>
      </c>
      <c r="AL3" s="45" t="s">
        <v>93</v>
      </c>
      <c r="AM3" s="45" t="s">
        <v>94</v>
      </c>
      <c r="AN3" s="45" t="s">
        <v>95</v>
      </c>
      <c r="AO3" s="45" t="s">
        <v>96</v>
      </c>
      <c r="AP3" s="45" t="s">
        <v>97</v>
      </c>
      <c r="AQ3" s="45" t="s">
        <v>98</v>
      </c>
      <c r="AR3" s="45" t="s">
        <v>99</v>
      </c>
    </row>
    <row r="4" spans="1:59">
      <c r="AT4">
        <f>19+16+17+10+6</f>
        <v>68</v>
      </c>
      <c r="AU4">
        <f>131+68</f>
        <v>199</v>
      </c>
      <c r="AV4" s="276"/>
      <c r="AW4" s="277"/>
      <c r="AX4" s="277"/>
      <c r="AY4" s="277"/>
      <c r="AZ4" s="277"/>
      <c r="BA4" s="277"/>
      <c r="BB4" s="277"/>
      <c r="BC4" s="277"/>
      <c r="BD4" s="278"/>
    </row>
    <row r="5" spans="1:59">
      <c r="A5" s="285" t="s">
        <v>100</v>
      </c>
      <c r="B5" s="266" t="s">
        <v>40</v>
      </c>
      <c r="C5" s="47"/>
      <c r="D5" s="47"/>
      <c r="E5" s="47"/>
      <c r="F5" s="47"/>
      <c r="G5" s="2">
        <v>19</v>
      </c>
      <c r="H5" s="2">
        <v>19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2">
        <v>19</v>
      </c>
      <c r="AJ5" s="47"/>
      <c r="AK5" s="47"/>
      <c r="AL5" s="47"/>
      <c r="AM5" s="47"/>
      <c r="AN5" s="47"/>
      <c r="AO5" s="47"/>
      <c r="AP5" s="47"/>
      <c r="AQ5" s="47"/>
      <c r="AR5" s="2">
        <v>19</v>
      </c>
      <c r="AS5" s="2" t="s">
        <v>282</v>
      </c>
      <c r="AT5" s="47">
        <v>58</v>
      </c>
      <c r="AU5" s="6">
        <v>45909</v>
      </c>
      <c r="AV5" s="262" t="s">
        <v>102</v>
      </c>
      <c r="AW5" s="262"/>
      <c r="AX5" s="262"/>
      <c r="AY5" s="262"/>
      <c r="AZ5" s="262"/>
      <c r="BA5" s="262"/>
      <c r="BB5" s="262"/>
      <c r="BC5" s="262"/>
      <c r="BD5" s="262"/>
      <c r="BE5" s="47" t="s">
        <v>103</v>
      </c>
      <c r="BF5" s="47" t="s">
        <v>104</v>
      </c>
      <c r="BG5" s="47" t="s">
        <v>105</v>
      </c>
    </row>
    <row r="6" spans="1:59">
      <c r="A6" s="285"/>
      <c r="B6" s="266"/>
      <c r="C6" s="47"/>
      <c r="D6" s="47"/>
      <c r="E6" s="47"/>
      <c r="F6" s="47"/>
      <c r="G6" s="2">
        <v>16</v>
      </c>
      <c r="H6" s="2">
        <v>16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  <c r="AD6" s="48"/>
      <c r="AE6" s="48"/>
      <c r="AF6" s="48"/>
      <c r="AG6" s="48"/>
      <c r="AH6" s="48"/>
      <c r="AI6" s="5">
        <v>16</v>
      </c>
      <c r="AJ6" s="48"/>
      <c r="AK6" s="48"/>
      <c r="AL6" s="48"/>
      <c r="AM6" s="48"/>
      <c r="AN6" s="48"/>
      <c r="AO6" s="48"/>
      <c r="AP6" s="48"/>
      <c r="AQ6" s="48"/>
      <c r="AR6" s="5">
        <v>16</v>
      </c>
      <c r="AS6" s="5" t="s">
        <v>106</v>
      </c>
      <c r="AT6" s="48">
        <v>32</v>
      </c>
      <c r="AU6" s="9">
        <v>45917</v>
      </c>
      <c r="AV6" s="287" t="s">
        <v>102</v>
      </c>
      <c r="AW6" s="288"/>
      <c r="AX6" s="288"/>
      <c r="AY6" s="288"/>
      <c r="AZ6" s="288"/>
      <c r="BA6" s="288"/>
      <c r="BB6" s="288"/>
      <c r="BC6" s="288"/>
      <c r="BD6" s="289"/>
      <c r="BE6" s="48" t="s">
        <v>103</v>
      </c>
      <c r="BF6" s="48" t="s">
        <v>107</v>
      </c>
      <c r="BG6" s="47" t="s">
        <v>105</v>
      </c>
    </row>
    <row r="7" spans="1:59">
      <c r="A7" s="285"/>
      <c r="B7" s="266"/>
      <c r="C7" s="47"/>
      <c r="D7" s="47"/>
      <c r="E7" s="47"/>
      <c r="F7" s="47"/>
      <c r="G7" s="2">
        <v>17</v>
      </c>
      <c r="H7" s="2">
        <v>17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2">
        <v>17</v>
      </c>
      <c r="AJ7" s="47"/>
      <c r="AK7" s="47"/>
      <c r="AL7" s="47"/>
      <c r="AM7" s="47"/>
      <c r="AN7" s="47"/>
      <c r="AO7" s="47"/>
      <c r="AP7" s="47"/>
      <c r="AQ7" s="47"/>
      <c r="AR7" s="2">
        <v>17</v>
      </c>
      <c r="AS7" s="2" t="s">
        <v>283</v>
      </c>
      <c r="AT7" s="47">
        <v>43</v>
      </c>
      <c r="AU7" s="6">
        <v>45918</v>
      </c>
      <c r="AV7" s="263" t="s">
        <v>102</v>
      </c>
      <c r="AW7" s="264"/>
      <c r="AX7" s="264"/>
      <c r="AY7" s="264"/>
      <c r="AZ7" s="264"/>
      <c r="BA7" s="264"/>
      <c r="BB7" s="264"/>
      <c r="BC7" s="264"/>
      <c r="BD7" s="265"/>
      <c r="BE7" s="47" t="s">
        <v>103</v>
      </c>
      <c r="BF7" s="47" t="s">
        <v>109</v>
      </c>
      <c r="BG7" s="47" t="s">
        <v>105</v>
      </c>
    </row>
    <row r="8" spans="1:59">
      <c r="A8" s="285"/>
      <c r="B8" s="266"/>
      <c r="C8" s="47"/>
      <c r="D8" s="47"/>
      <c r="E8" s="47"/>
      <c r="F8" s="47"/>
      <c r="G8" s="2">
        <v>10</v>
      </c>
      <c r="H8" s="2">
        <v>10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2">
        <v>10</v>
      </c>
      <c r="AJ8" s="47"/>
      <c r="AK8" s="47"/>
      <c r="AL8" s="47"/>
      <c r="AM8" s="47"/>
      <c r="AN8" s="47"/>
      <c r="AO8" s="47"/>
      <c r="AP8" s="47"/>
      <c r="AQ8" s="47"/>
      <c r="AR8" s="2">
        <v>10</v>
      </c>
      <c r="AS8" s="2" t="s">
        <v>284</v>
      </c>
      <c r="AT8" s="47">
        <v>24</v>
      </c>
      <c r="AU8" s="6">
        <v>45922</v>
      </c>
      <c r="AV8" s="262" t="s">
        <v>285</v>
      </c>
      <c r="AW8" s="262"/>
      <c r="AX8" s="262"/>
      <c r="AY8" s="262"/>
      <c r="AZ8" s="262"/>
      <c r="BA8" s="262"/>
      <c r="BB8" s="262"/>
      <c r="BC8" s="262"/>
      <c r="BD8" s="262"/>
      <c r="BE8" s="47" t="s">
        <v>103</v>
      </c>
      <c r="BF8" s="47" t="s">
        <v>104</v>
      </c>
      <c r="BG8" s="47" t="s">
        <v>105</v>
      </c>
    </row>
    <row r="9" spans="1:59">
      <c r="A9" s="285"/>
      <c r="B9" s="266"/>
      <c r="C9" s="47"/>
      <c r="D9" s="47"/>
      <c r="E9" s="47"/>
      <c r="F9" s="47"/>
      <c r="G9" s="2">
        <v>6</v>
      </c>
      <c r="H9" s="2">
        <v>6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2">
        <v>6</v>
      </c>
      <c r="AJ9" s="47"/>
      <c r="AK9" s="47"/>
      <c r="AL9" s="47"/>
      <c r="AM9" s="47"/>
      <c r="AN9" s="47"/>
      <c r="AO9" s="47"/>
      <c r="AP9" s="47"/>
      <c r="AQ9" s="47"/>
      <c r="AR9" s="2">
        <v>6</v>
      </c>
      <c r="AS9" s="2" t="s">
        <v>286</v>
      </c>
      <c r="AT9" s="47">
        <v>20</v>
      </c>
      <c r="AU9" s="6">
        <v>45922</v>
      </c>
      <c r="AV9" s="263" t="s">
        <v>113</v>
      </c>
      <c r="AW9" s="264"/>
      <c r="AX9" s="264"/>
      <c r="AY9" s="264"/>
      <c r="AZ9" s="264"/>
      <c r="BA9" s="264"/>
      <c r="BB9" s="264"/>
      <c r="BC9" s="264"/>
      <c r="BD9" s="265"/>
      <c r="BE9" s="47" t="s">
        <v>103</v>
      </c>
      <c r="BF9" s="47" t="s">
        <v>114</v>
      </c>
      <c r="BG9" s="47" t="s">
        <v>105</v>
      </c>
    </row>
    <row r="10" spans="1:59">
      <c r="A10" s="285"/>
      <c r="B10" s="266" t="s">
        <v>36</v>
      </c>
      <c r="C10" s="16"/>
      <c r="D10" s="16"/>
      <c r="E10" s="16"/>
      <c r="F10" s="16"/>
      <c r="G10" s="17">
        <v>18</v>
      </c>
      <c r="H10" s="16"/>
      <c r="I10" s="17">
        <v>4</v>
      </c>
      <c r="J10" s="17">
        <v>12</v>
      </c>
      <c r="K10" s="17">
        <v>2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>
        <v>18</v>
      </c>
      <c r="AJ10" s="16"/>
      <c r="AK10" s="16"/>
      <c r="AL10" s="16"/>
      <c r="AM10" s="16"/>
      <c r="AN10" s="16"/>
      <c r="AO10" s="16"/>
      <c r="AP10" s="16"/>
      <c r="AQ10" s="16"/>
      <c r="AR10" s="17">
        <v>18</v>
      </c>
      <c r="AS10" s="17" t="s">
        <v>287</v>
      </c>
      <c r="AT10" s="16">
        <v>40</v>
      </c>
      <c r="AU10" s="18">
        <v>45905</v>
      </c>
      <c r="AV10" s="272" t="s">
        <v>288</v>
      </c>
      <c r="AW10" s="272"/>
      <c r="AX10" s="272"/>
      <c r="AY10" s="272"/>
      <c r="AZ10" s="272"/>
      <c r="BA10" s="272"/>
      <c r="BB10" s="272"/>
      <c r="BC10" s="272"/>
      <c r="BD10" s="272"/>
      <c r="BE10" s="47" t="s">
        <v>289</v>
      </c>
      <c r="BF10" s="47" t="s">
        <v>118</v>
      </c>
      <c r="BG10" s="47" t="s">
        <v>290</v>
      </c>
    </row>
    <row r="11" spans="1:59">
      <c r="A11" s="285"/>
      <c r="B11" s="266"/>
      <c r="C11" s="8"/>
      <c r="D11" s="8"/>
      <c r="E11" s="8"/>
      <c r="F11" s="8"/>
      <c r="G11" s="2">
        <v>27</v>
      </c>
      <c r="H11" s="2">
        <v>27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2">
        <v>27</v>
      </c>
      <c r="AJ11" s="8"/>
      <c r="AK11" s="8"/>
      <c r="AL11" s="8"/>
      <c r="AM11" s="8"/>
      <c r="AN11" s="8"/>
      <c r="AO11" s="8"/>
      <c r="AP11" s="8"/>
      <c r="AQ11" s="8"/>
      <c r="AR11" s="2">
        <v>27</v>
      </c>
      <c r="AS11" s="2" t="s">
        <v>291</v>
      </c>
      <c r="AT11" s="47">
        <v>27</v>
      </c>
      <c r="AU11" s="6">
        <v>45919</v>
      </c>
      <c r="AV11" s="287" t="s">
        <v>116</v>
      </c>
      <c r="AW11" s="288"/>
      <c r="AX11" s="288"/>
      <c r="AY11" s="288"/>
      <c r="AZ11" s="288"/>
      <c r="BA11" s="288"/>
      <c r="BB11" s="288"/>
      <c r="BC11" s="288"/>
      <c r="BD11" s="289"/>
      <c r="BE11" s="47" t="s">
        <v>117</v>
      </c>
      <c r="BF11" s="15" t="s">
        <v>121</v>
      </c>
      <c r="BG11" s="15" t="s">
        <v>105</v>
      </c>
    </row>
    <row r="12" spans="1:59">
      <c r="A12" s="285"/>
      <c r="B12" s="266"/>
      <c r="C12" s="8"/>
      <c r="D12" s="8"/>
      <c r="E12" s="8"/>
      <c r="F12" s="8"/>
      <c r="G12" s="2">
        <v>32</v>
      </c>
      <c r="H12" s="2">
        <v>32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">
        <v>32</v>
      </c>
      <c r="AJ12" s="8"/>
      <c r="AK12" s="8"/>
      <c r="AL12" s="8"/>
      <c r="AM12" s="8"/>
      <c r="AN12" s="8"/>
      <c r="AO12" s="8"/>
      <c r="AP12" s="8"/>
      <c r="AQ12" s="8"/>
      <c r="AR12" s="2">
        <v>32</v>
      </c>
      <c r="AS12" s="2" t="s">
        <v>292</v>
      </c>
      <c r="AT12" s="47">
        <v>32</v>
      </c>
      <c r="AU12" s="6">
        <v>45919</v>
      </c>
      <c r="AV12" s="263" t="s">
        <v>293</v>
      </c>
      <c r="AW12" s="264"/>
      <c r="AX12" s="264"/>
      <c r="AY12" s="264"/>
      <c r="AZ12" s="264"/>
      <c r="BA12" s="264"/>
      <c r="BB12" s="264"/>
      <c r="BC12" s="264"/>
      <c r="BD12" s="265"/>
      <c r="BE12" s="15" t="s">
        <v>117</v>
      </c>
      <c r="BF12" s="47" t="s">
        <v>123</v>
      </c>
      <c r="BG12" s="47" t="s">
        <v>105</v>
      </c>
    </row>
    <row r="13" spans="1:59">
      <c r="A13" s="285"/>
      <c r="B13" s="266" t="s">
        <v>34</v>
      </c>
      <c r="C13" s="47"/>
      <c r="D13" s="47"/>
      <c r="E13" s="47"/>
      <c r="F13" s="47"/>
      <c r="G13" s="2">
        <v>19</v>
      </c>
      <c r="H13" s="2">
        <v>19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2">
        <v>19</v>
      </c>
      <c r="AJ13" s="47"/>
      <c r="AK13" s="47"/>
      <c r="AL13" s="47"/>
      <c r="AM13" s="47"/>
      <c r="AN13" s="47"/>
      <c r="AO13" s="47"/>
      <c r="AP13" s="47"/>
      <c r="AQ13" s="47"/>
      <c r="AR13" s="2">
        <v>19</v>
      </c>
      <c r="AS13" s="2" t="s">
        <v>294</v>
      </c>
      <c r="AT13" s="47">
        <v>19</v>
      </c>
      <c r="AU13" s="6">
        <v>45908</v>
      </c>
      <c r="AV13" s="263" t="s">
        <v>126</v>
      </c>
      <c r="AW13" s="264"/>
      <c r="AX13" s="264"/>
      <c r="AY13" s="264"/>
      <c r="AZ13" s="264"/>
      <c r="BA13" s="264"/>
      <c r="BB13" s="264"/>
      <c r="BC13" s="264"/>
      <c r="BD13" s="265"/>
      <c r="BE13" s="47" t="s">
        <v>140</v>
      </c>
      <c r="BF13" s="47" t="s">
        <v>128</v>
      </c>
      <c r="BG13" s="47" t="s">
        <v>105</v>
      </c>
    </row>
    <row r="14" spans="1:59">
      <c r="A14" s="285"/>
      <c r="B14" s="266"/>
      <c r="C14" s="48"/>
      <c r="D14" s="48"/>
      <c r="E14" s="48"/>
      <c r="F14" s="48"/>
      <c r="G14" s="5">
        <v>15</v>
      </c>
      <c r="H14" s="5">
        <v>15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5">
        <v>15</v>
      </c>
      <c r="AJ14" s="48"/>
      <c r="AK14" s="48"/>
      <c r="AL14" s="48"/>
      <c r="AM14" s="48"/>
      <c r="AN14" s="48"/>
      <c r="AO14" s="48"/>
      <c r="AP14" s="48"/>
      <c r="AQ14" s="48"/>
      <c r="AR14" s="5">
        <v>15</v>
      </c>
      <c r="AS14" s="5" t="s">
        <v>295</v>
      </c>
      <c r="AT14" s="48">
        <v>15</v>
      </c>
      <c r="AU14" s="9">
        <v>45908</v>
      </c>
      <c r="AV14" s="287" t="s">
        <v>126</v>
      </c>
      <c r="AW14" s="288"/>
      <c r="AX14" s="288"/>
      <c r="AY14" s="288"/>
      <c r="AZ14" s="288"/>
      <c r="BA14" s="288"/>
      <c r="BB14" s="288"/>
      <c r="BC14" s="288"/>
      <c r="BD14" s="289"/>
      <c r="BE14" s="47" t="s">
        <v>140</v>
      </c>
      <c r="BF14" s="47" t="s">
        <v>130</v>
      </c>
      <c r="BG14" s="47" t="s">
        <v>105</v>
      </c>
    </row>
    <row r="15" spans="1:59">
      <c r="A15" s="285"/>
      <c r="B15" s="266"/>
      <c r="C15" s="47"/>
      <c r="D15" s="47"/>
      <c r="E15" s="47"/>
      <c r="F15" s="47"/>
      <c r="G15" s="2">
        <v>5</v>
      </c>
      <c r="H15" s="47"/>
      <c r="I15" s="2">
        <v>3</v>
      </c>
      <c r="J15" s="2">
        <v>2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2">
        <v>5</v>
      </c>
      <c r="AJ15" s="47"/>
      <c r="AK15" s="47"/>
      <c r="AL15" s="47"/>
      <c r="AM15" s="47"/>
      <c r="AN15" s="47"/>
      <c r="AO15" s="47"/>
      <c r="AP15" s="47"/>
      <c r="AQ15" s="47"/>
      <c r="AR15" s="2">
        <v>5</v>
      </c>
      <c r="AS15" s="2" t="s">
        <v>296</v>
      </c>
      <c r="AT15" s="47">
        <v>9</v>
      </c>
      <c r="AU15" s="6">
        <v>45916</v>
      </c>
      <c r="AV15" s="263" t="s">
        <v>132</v>
      </c>
      <c r="AW15" s="264"/>
      <c r="AX15" s="264"/>
      <c r="AY15" s="264"/>
      <c r="AZ15" s="264"/>
      <c r="BA15" s="264"/>
      <c r="BB15" s="264"/>
      <c r="BC15" s="264"/>
      <c r="BD15" s="265"/>
      <c r="BE15" s="47" t="s">
        <v>170</v>
      </c>
      <c r="BF15" s="47" t="s">
        <v>297</v>
      </c>
      <c r="BG15" s="47" t="s">
        <v>135</v>
      </c>
    </row>
    <row r="16" spans="1:59">
      <c r="A16" s="285"/>
      <c r="B16" s="266"/>
      <c r="C16" s="47"/>
      <c r="D16" s="47"/>
      <c r="E16" s="47"/>
      <c r="F16" s="47"/>
      <c r="G16" s="2">
        <v>22</v>
      </c>
      <c r="H16" s="2">
        <v>22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">
        <v>22</v>
      </c>
      <c r="AJ16" s="47"/>
      <c r="AK16" s="47"/>
      <c r="AL16" s="47"/>
      <c r="AM16" s="47"/>
      <c r="AN16" s="47"/>
      <c r="AO16" s="47"/>
      <c r="AP16" s="47"/>
      <c r="AQ16" s="47"/>
      <c r="AR16" s="2">
        <v>22</v>
      </c>
      <c r="AS16" s="2" t="s">
        <v>298</v>
      </c>
      <c r="AT16" s="47">
        <v>22</v>
      </c>
      <c r="AU16" s="6">
        <v>45918</v>
      </c>
      <c r="AV16" s="263" t="s">
        <v>126</v>
      </c>
      <c r="AW16" s="264"/>
      <c r="AX16" s="264"/>
      <c r="AY16" s="264"/>
      <c r="AZ16" s="264"/>
      <c r="BA16" s="264"/>
      <c r="BB16" s="264"/>
      <c r="BC16" s="264"/>
      <c r="BD16" s="265"/>
      <c r="BE16" s="47" t="s">
        <v>140</v>
      </c>
      <c r="BF16" s="47" t="s">
        <v>299</v>
      </c>
      <c r="BG16" s="47" t="s">
        <v>105</v>
      </c>
    </row>
    <row r="17" spans="1:59">
      <c r="A17" s="285"/>
      <c r="B17" s="266"/>
      <c r="C17" s="47"/>
      <c r="D17" s="47"/>
      <c r="E17" s="47"/>
      <c r="F17" s="47"/>
      <c r="G17" s="2">
        <v>18</v>
      </c>
      <c r="H17" s="2">
        <v>18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2">
        <v>18</v>
      </c>
      <c r="AJ17" s="47"/>
      <c r="AK17" s="47"/>
      <c r="AL17" s="47"/>
      <c r="AM17" s="47"/>
      <c r="AN17" s="47"/>
      <c r="AO17" s="47"/>
      <c r="AP17" s="47"/>
      <c r="AQ17" s="47"/>
      <c r="AR17" s="2">
        <v>18</v>
      </c>
      <c r="AS17" s="2" t="s">
        <v>300</v>
      </c>
      <c r="AT17" s="47">
        <v>18</v>
      </c>
      <c r="AU17" s="6">
        <v>45922</v>
      </c>
      <c r="AV17" s="262" t="s">
        <v>139</v>
      </c>
      <c r="AW17" s="262"/>
      <c r="AX17" s="262"/>
      <c r="AY17" s="262"/>
      <c r="AZ17" s="262"/>
      <c r="BA17" s="262"/>
      <c r="BB17" s="262"/>
      <c r="BC17" s="262"/>
      <c r="BD17" s="262"/>
      <c r="BE17" s="47" t="s">
        <v>140</v>
      </c>
      <c r="BF17" s="47" t="s">
        <v>141</v>
      </c>
      <c r="BG17" s="47" t="s">
        <v>105</v>
      </c>
    </row>
    <row r="18" spans="1:59">
      <c r="A18" s="285"/>
      <c r="B18" s="266" t="s">
        <v>32</v>
      </c>
      <c r="C18" s="112"/>
      <c r="D18" s="112"/>
      <c r="E18" s="112"/>
      <c r="F18" s="112"/>
      <c r="G18" s="107">
        <v>1</v>
      </c>
      <c r="H18" s="112"/>
      <c r="I18" s="107">
        <v>1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07">
        <v>1</v>
      </c>
      <c r="AJ18" s="112"/>
      <c r="AK18" s="112"/>
      <c r="AL18" s="112"/>
      <c r="AM18" s="112"/>
      <c r="AN18" s="112"/>
      <c r="AO18" s="112"/>
      <c r="AP18" s="112"/>
      <c r="AQ18" s="112"/>
      <c r="AR18" s="107">
        <v>1</v>
      </c>
      <c r="AS18" s="107" t="s">
        <v>414</v>
      </c>
      <c r="AT18" s="112">
        <v>5</v>
      </c>
      <c r="AU18" s="108">
        <v>45930</v>
      </c>
      <c r="AV18" s="262" t="s">
        <v>409</v>
      </c>
      <c r="AW18" s="262"/>
      <c r="AX18" s="262"/>
      <c r="AY18" s="262"/>
      <c r="AZ18" s="262"/>
      <c r="BA18" s="262"/>
      <c r="BB18" s="262"/>
      <c r="BC18" s="262"/>
      <c r="BD18" s="262"/>
      <c r="BE18" s="112" t="s">
        <v>410</v>
      </c>
      <c r="BF18" s="112" t="s">
        <v>411</v>
      </c>
      <c r="BG18" s="112" t="s">
        <v>257</v>
      </c>
    </row>
    <row r="19" spans="1:59">
      <c r="A19" s="285"/>
      <c r="B19" s="266"/>
      <c r="C19" s="112"/>
      <c r="D19" s="112"/>
      <c r="E19" s="112"/>
      <c r="F19" s="112"/>
      <c r="G19" s="107">
        <v>5</v>
      </c>
      <c r="H19" s="112"/>
      <c r="I19" s="112"/>
      <c r="J19" s="107">
        <v>2</v>
      </c>
      <c r="K19" s="107">
        <v>3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07">
        <v>5</v>
      </c>
      <c r="AJ19" s="112"/>
      <c r="AK19" s="112"/>
      <c r="AL19" s="112"/>
      <c r="AM19" s="112"/>
      <c r="AN19" s="112"/>
      <c r="AO19" s="112"/>
      <c r="AP19" s="112"/>
      <c r="AQ19" s="112"/>
      <c r="AR19" s="107">
        <v>5</v>
      </c>
      <c r="AS19" s="107" t="s">
        <v>415</v>
      </c>
      <c r="AT19" s="112">
        <v>6</v>
      </c>
      <c r="AU19" s="108">
        <v>45930</v>
      </c>
      <c r="AV19" s="262" t="s">
        <v>409</v>
      </c>
      <c r="AW19" s="262"/>
      <c r="AX19" s="262"/>
      <c r="AY19" s="262"/>
      <c r="AZ19" s="262"/>
      <c r="BA19" s="262"/>
      <c r="BB19" s="262"/>
      <c r="BC19" s="262"/>
      <c r="BD19" s="262"/>
      <c r="BE19" s="112" t="s">
        <v>410</v>
      </c>
      <c r="BF19" s="112" t="s">
        <v>411</v>
      </c>
      <c r="BG19" s="112" t="s">
        <v>257</v>
      </c>
    </row>
    <row r="20" spans="1:59">
      <c r="A20" s="285"/>
      <c r="B20" s="266"/>
      <c r="C20" s="112"/>
      <c r="D20" s="112"/>
      <c r="E20" s="112"/>
      <c r="F20" s="112"/>
      <c r="G20" s="107">
        <v>1</v>
      </c>
      <c r="H20" s="112"/>
      <c r="I20" s="112"/>
      <c r="J20" s="107">
        <v>1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07">
        <v>1</v>
      </c>
      <c r="AJ20" s="112"/>
      <c r="AK20" s="112"/>
      <c r="AL20" s="112"/>
      <c r="AM20" s="112"/>
      <c r="AN20" s="112"/>
      <c r="AO20" s="112"/>
      <c r="AP20" s="112"/>
      <c r="AQ20" s="112"/>
      <c r="AR20" s="107">
        <v>1</v>
      </c>
      <c r="AS20" s="107" t="s">
        <v>416</v>
      </c>
      <c r="AT20" s="112">
        <v>4</v>
      </c>
      <c r="AU20" s="108">
        <v>45930</v>
      </c>
      <c r="AV20" s="262" t="s">
        <v>409</v>
      </c>
      <c r="AW20" s="262"/>
      <c r="AX20" s="262"/>
      <c r="AY20" s="262"/>
      <c r="AZ20" s="262"/>
      <c r="BA20" s="262"/>
      <c r="BB20" s="262"/>
      <c r="BC20" s="262"/>
      <c r="BD20" s="262"/>
      <c r="BE20" s="112" t="s">
        <v>410</v>
      </c>
      <c r="BF20" s="112" t="s">
        <v>411</v>
      </c>
      <c r="BG20" s="112" t="s">
        <v>257</v>
      </c>
    </row>
    <row r="21" spans="1:59">
      <c r="A21" s="285"/>
      <c r="B21" s="266" t="s">
        <v>142</v>
      </c>
      <c r="C21" s="47"/>
      <c r="D21" s="47"/>
      <c r="E21" s="47"/>
      <c r="F21" s="47"/>
      <c r="G21" s="2">
        <v>19</v>
      </c>
      <c r="H21" s="47"/>
      <c r="I21" s="2">
        <v>19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2">
        <v>19</v>
      </c>
      <c r="AJ21" s="47"/>
      <c r="AK21" s="47"/>
      <c r="AL21" s="47"/>
      <c r="AM21" s="47"/>
      <c r="AN21" s="47"/>
      <c r="AO21" s="47"/>
      <c r="AP21" s="47"/>
      <c r="AQ21" s="47"/>
      <c r="AR21" s="2">
        <v>19</v>
      </c>
      <c r="AS21" s="2" t="s">
        <v>301</v>
      </c>
      <c r="AT21" s="47">
        <v>30</v>
      </c>
      <c r="AU21" s="6">
        <v>45917</v>
      </c>
      <c r="AV21" s="263" t="s">
        <v>144</v>
      </c>
      <c r="AW21" s="264"/>
      <c r="AX21" s="264"/>
      <c r="AY21" s="264"/>
      <c r="AZ21" s="264"/>
      <c r="BA21" s="264"/>
      <c r="BB21" s="264"/>
      <c r="BC21" s="264"/>
      <c r="BD21" s="265"/>
      <c r="BE21" s="47" t="s">
        <v>145</v>
      </c>
      <c r="BF21" s="47" t="s">
        <v>146</v>
      </c>
      <c r="BG21" s="47" t="s">
        <v>147</v>
      </c>
    </row>
    <row r="22" spans="1:59">
      <c r="A22" s="285"/>
      <c r="B22" s="266"/>
      <c r="C22" s="47"/>
      <c r="D22" s="47"/>
      <c r="E22" s="47"/>
      <c r="F22" s="47"/>
      <c r="G22" s="2">
        <v>7</v>
      </c>
      <c r="H22" s="47"/>
      <c r="I22" s="2">
        <v>7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2">
        <v>7</v>
      </c>
      <c r="AJ22" s="47"/>
      <c r="AK22" s="47"/>
      <c r="AL22" s="47"/>
      <c r="AM22" s="47"/>
      <c r="AN22" s="47"/>
      <c r="AO22" s="47"/>
      <c r="AP22" s="47"/>
      <c r="AQ22" s="47"/>
      <c r="AR22" s="2">
        <v>7</v>
      </c>
      <c r="AS22" s="2" t="s">
        <v>302</v>
      </c>
      <c r="AT22" s="47">
        <v>13</v>
      </c>
      <c r="AU22" s="6">
        <v>45920</v>
      </c>
      <c r="AV22" s="263" t="s">
        <v>144</v>
      </c>
      <c r="AW22" s="264"/>
      <c r="AX22" s="264"/>
      <c r="AY22" s="264"/>
      <c r="AZ22" s="264"/>
      <c r="BA22" s="264"/>
      <c r="BB22" s="264"/>
      <c r="BC22" s="264"/>
      <c r="BD22" s="265"/>
      <c r="BE22" s="47" t="s">
        <v>145</v>
      </c>
      <c r="BF22" s="47" t="s">
        <v>146</v>
      </c>
      <c r="BG22" s="47" t="s">
        <v>149</v>
      </c>
    </row>
    <row r="23" spans="1:59">
      <c r="A23" s="285"/>
      <c r="B23" s="266"/>
      <c r="C23" s="8"/>
      <c r="D23" s="8"/>
      <c r="E23" s="8"/>
      <c r="F23" s="8"/>
      <c r="G23" s="96">
        <v>5</v>
      </c>
      <c r="H23" s="8"/>
      <c r="I23" s="8"/>
      <c r="J23" s="96">
        <v>5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6">
        <v>5</v>
      </c>
      <c r="AJ23" s="8"/>
      <c r="AK23" s="8"/>
      <c r="AL23" s="8"/>
      <c r="AM23" s="8"/>
      <c r="AN23" s="8"/>
      <c r="AO23" s="8"/>
      <c r="AP23" s="8"/>
      <c r="AQ23" s="8"/>
      <c r="AR23" s="96">
        <v>5</v>
      </c>
      <c r="AS23" s="96" t="s">
        <v>407</v>
      </c>
      <c r="AT23" s="102">
        <v>20</v>
      </c>
      <c r="AU23" s="97">
        <v>45929</v>
      </c>
      <c r="AV23" s="263" t="s">
        <v>405</v>
      </c>
      <c r="AW23" s="264"/>
      <c r="AX23" s="264"/>
      <c r="AY23" s="264"/>
      <c r="AZ23" s="264"/>
      <c r="BA23" s="264"/>
      <c r="BB23" s="264"/>
      <c r="BC23" s="264"/>
      <c r="BD23" s="265"/>
      <c r="BE23" s="8"/>
      <c r="BF23" s="8"/>
      <c r="BG23" s="8"/>
    </row>
    <row r="24" spans="1:59">
      <c r="A24" s="285"/>
      <c r="B24" s="266" t="s">
        <v>303</v>
      </c>
      <c r="C24" s="2">
        <v>15</v>
      </c>
      <c r="D24" s="47"/>
      <c r="E24" s="47"/>
      <c r="F24" s="47"/>
      <c r="G24" s="2">
        <v>39</v>
      </c>
      <c r="H24" s="47"/>
      <c r="I24" s="2">
        <v>19</v>
      </c>
      <c r="J24" s="2">
        <v>33</v>
      </c>
      <c r="K24" s="2">
        <v>2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2">
        <v>54</v>
      </c>
      <c r="AJ24" s="47"/>
      <c r="AK24" s="47"/>
      <c r="AL24" s="47"/>
      <c r="AM24" s="47"/>
      <c r="AN24" s="47"/>
      <c r="AO24" s="47"/>
      <c r="AP24" s="47"/>
      <c r="AQ24" s="47"/>
      <c r="AR24" s="2">
        <v>54</v>
      </c>
      <c r="AS24" s="2" t="s">
        <v>304</v>
      </c>
      <c r="AT24" s="47">
        <v>75</v>
      </c>
      <c r="AU24" s="6">
        <v>45910</v>
      </c>
      <c r="AV24" s="263" t="s">
        <v>305</v>
      </c>
      <c r="AW24" s="264"/>
      <c r="AX24" s="264"/>
      <c r="AY24" s="264"/>
      <c r="AZ24" s="264"/>
      <c r="BA24" s="264"/>
      <c r="BB24" s="264"/>
      <c r="BC24" s="264"/>
      <c r="BD24" s="265"/>
      <c r="BE24" s="47" t="s">
        <v>133</v>
      </c>
      <c r="BF24" s="47" t="s">
        <v>306</v>
      </c>
      <c r="BG24" s="47" t="s">
        <v>307</v>
      </c>
    </row>
    <row r="25" spans="1:59">
      <c r="A25" s="285"/>
      <c r="B25" s="266"/>
      <c r="C25" s="2">
        <v>10</v>
      </c>
      <c r="D25" s="47"/>
      <c r="E25" s="47"/>
      <c r="F25" s="47"/>
      <c r="G25" s="2">
        <v>6</v>
      </c>
      <c r="H25" s="47"/>
      <c r="I25" s="2">
        <v>7</v>
      </c>
      <c r="J25" s="2">
        <v>9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2">
        <v>12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2">
        <v>4</v>
      </c>
      <c r="AJ25" s="47"/>
      <c r="AK25" s="47"/>
      <c r="AL25" s="47"/>
      <c r="AM25" s="47"/>
      <c r="AN25" s="47"/>
      <c r="AO25" s="47"/>
      <c r="AP25" s="47"/>
      <c r="AQ25" s="47"/>
      <c r="AR25" s="2">
        <v>16</v>
      </c>
      <c r="AS25" s="2" t="s">
        <v>308</v>
      </c>
      <c r="AT25" s="47">
        <v>23</v>
      </c>
      <c r="AU25" s="6">
        <v>45924</v>
      </c>
      <c r="AV25" s="263" t="s">
        <v>156</v>
      </c>
      <c r="AW25" s="264"/>
      <c r="AX25" s="264"/>
      <c r="AY25" s="264"/>
      <c r="AZ25" s="264"/>
      <c r="BA25" s="264"/>
      <c r="BB25" s="264"/>
      <c r="BC25" s="264"/>
      <c r="BD25" s="265"/>
      <c r="BE25" s="47" t="s">
        <v>157</v>
      </c>
      <c r="BF25" s="47" t="s">
        <v>153</v>
      </c>
      <c r="BG25" s="47" t="s">
        <v>158</v>
      </c>
    </row>
    <row r="26" spans="1:59">
      <c r="A26" s="285"/>
      <c r="B26" s="266"/>
      <c r="C26" s="2">
        <v>1</v>
      </c>
      <c r="D26" s="47"/>
      <c r="E26" s="47"/>
      <c r="F26" s="47"/>
      <c r="G26" s="2">
        <v>1</v>
      </c>
      <c r="H26" s="47"/>
      <c r="I26" s="2">
        <v>1</v>
      </c>
      <c r="J26" s="2">
        <v>1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2">
        <v>1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2">
        <v>1</v>
      </c>
      <c r="AJ26" s="47"/>
      <c r="AK26" s="47"/>
      <c r="AL26" s="47"/>
      <c r="AM26" s="47"/>
      <c r="AN26" s="47"/>
      <c r="AO26" s="47"/>
      <c r="AP26" s="47"/>
      <c r="AQ26" s="47"/>
      <c r="AR26" s="2">
        <v>2</v>
      </c>
      <c r="AS26" s="2" t="s">
        <v>309</v>
      </c>
      <c r="AT26" s="47">
        <v>9</v>
      </c>
      <c r="AU26" s="6">
        <v>45925</v>
      </c>
      <c r="AV26" s="263" t="s">
        <v>160</v>
      </c>
      <c r="AW26" s="264"/>
      <c r="AX26" s="264"/>
      <c r="AY26" s="264"/>
      <c r="AZ26" s="264"/>
      <c r="BA26" s="264"/>
      <c r="BB26" s="264"/>
      <c r="BC26" s="264"/>
      <c r="BD26" s="265"/>
      <c r="BE26" s="47" t="s">
        <v>133</v>
      </c>
      <c r="BF26" s="47" t="s">
        <v>153</v>
      </c>
      <c r="BG26" s="47" t="s">
        <v>161</v>
      </c>
    </row>
    <row r="27" spans="1:59">
      <c r="A27" s="285"/>
      <c r="B27" s="266" t="s">
        <v>162</v>
      </c>
      <c r="C27" s="2">
        <v>1</v>
      </c>
      <c r="D27" s="47"/>
      <c r="E27" s="47"/>
      <c r="F27" s="47"/>
      <c r="G27" s="2">
        <v>65</v>
      </c>
      <c r="H27" s="2">
        <v>52</v>
      </c>
      <c r="I27" s="2">
        <v>7</v>
      </c>
      <c r="J27" s="2">
        <v>5</v>
      </c>
      <c r="K27" s="2">
        <v>1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2">
        <v>65</v>
      </c>
      <c r="AJ27" s="47"/>
      <c r="AK27" s="47"/>
      <c r="AL27" s="47"/>
      <c r="AM27" s="47"/>
      <c r="AN27" s="47"/>
      <c r="AO27" s="47"/>
      <c r="AP27" s="47"/>
      <c r="AQ27" s="47"/>
      <c r="AR27" s="2">
        <v>65</v>
      </c>
      <c r="AS27" s="2" t="s">
        <v>310</v>
      </c>
      <c r="AT27" s="47">
        <v>118</v>
      </c>
      <c r="AU27" s="6">
        <v>45902</v>
      </c>
      <c r="AV27" s="263" t="s">
        <v>164</v>
      </c>
      <c r="AW27" s="264"/>
      <c r="AX27" s="264"/>
      <c r="AY27" s="264"/>
      <c r="AZ27" s="264"/>
      <c r="BA27" s="264"/>
      <c r="BB27" s="264"/>
      <c r="BC27" s="264"/>
      <c r="BD27" s="265"/>
      <c r="BE27" s="47" t="s">
        <v>165</v>
      </c>
      <c r="BF27" s="8" t="s">
        <v>166</v>
      </c>
      <c r="BG27" s="47" t="s">
        <v>311</v>
      </c>
    </row>
    <row r="28" spans="1:59">
      <c r="A28" s="285"/>
      <c r="B28" s="266"/>
      <c r="C28" s="47"/>
      <c r="D28" s="47"/>
      <c r="E28" s="47"/>
      <c r="F28" s="47"/>
      <c r="G28" s="2">
        <v>8</v>
      </c>
      <c r="H28" s="47"/>
      <c r="I28" s="2">
        <v>4</v>
      </c>
      <c r="J28" s="2">
        <v>3</v>
      </c>
      <c r="K28" s="2">
        <v>1</v>
      </c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2">
        <v>8</v>
      </c>
      <c r="AJ28" s="47"/>
      <c r="AK28" s="47"/>
      <c r="AL28" s="47"/>
      <c r="AM28" s="47"/>
      <c r="AN28" s="47"/>
      <c r="AO28" s="47"/>
      <c r="AP28" s="47"/>
      <c r="AQ28" s="47"/>
      <c r="AR28" s="2">
        <v>8</v>
      </c>
      <c r="AS28" s="2" t="s">
        <v>312</v>
      </c>
      <c r="AT28" s="47">
        <v>13</v>
      </c>
      <c r="AU28" s="6">
        <v>45918</v>
      </c>
      <c r="AV28" s="262" t="s">
        <v>169</v>
      </c>
      <c r="AW28" s="262"/>
      <c r="AX28" s="262"/>
      <c r="AY28" s="262"/>
      <c r="AZ28" s="262"/>
      <c r="BA28" s="262"/>
      <c r="BB28" s="262"/>
      <c r="BC28" s="262"/>
      <c r="BD28" s="262"/>
      <c r="BE28" s="47" t="s">
        <v>170</v>
      </c>
      <c r="BF28" s="47" t="s">
        <v>171</v>
      </c>
      <c r="BG28" s="47" t="s">
        <v>158</v>
      </c>
    </row>
    <row r="29" spans="1:59">
      <c r="A29" s="285"/>
      <c r="B29" s="266"/>
      <c r="C29" s="47"/>
      <c r="D29" s="47"/>
      <c r="E29" s="47"/>
      <c r="F29" s="47"/>
      <c r="G29" s="2">
        <v>5</v>
      </c>
      <c r="H29" s="47"/>
      <c r="I29" s="2">
        <v>3</v>
      </c>
      <c r="J29" s="2">
        <v>1</v>
      </c>
      <c r="K29" s="2">
        <v>1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2">
        <v>5</v>
      </c>
      <c r="AJ29" s="47"/>
      <c r="AK29" s="47"/>
      <c r="AL29" s="2">
        <v>1</v>
      </c>
      <c r="AM29" s="47"/>
      <c r="AN29" s="47"/>
      <c r="AO29" s="47"/>
      <c r="AP29" s="47"/>
      <c r="AQ29" s="47"/>
      <c r="AR29" s="2">
        <v>4</v>
      </c>
      <c r="AS29" s="2" t="s">
        <v>313</v>
      </c>
      <c r="AT29" s="47">
        <v>7</v>
      </c>
      <c r="AU29" s="6">
        <v>45919</v>
      </c>
      <c r="AV29" s="263" t="s">
        <v>173</v>
      </c>
      <c r="AW29" s="264"/>
      <c r="AX29" s="264"/>
      <c r="AY29" s="264"/>
      <c r="AZ29" s="264"/>
      <c r="BA29" s="264"/>
      <c r="BB29" s="264"/>
      <c r="BC29" s="264"/>
      <c r="BD29" s="265"/>
      <c r="BE29" s="47" t="s">
        <v>174</v>
      </c>
      <c r="BF29" s="47" t="s">
        <v>175</v>
      </c>
      <c r="BG29" s="47" t="s">
        <v>176</v>
      </c>
    </row>
    <row r="30" spans="1:59">
      <c r="A30" s="285"/>
      <c r="B30" s="266" t="s">
        <v>31</v>
      </c>
      <c r="C30" s="268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70"/>
      <c r="AS30" s="19" t="s">
        <v>314</v>
      </c>
      <c r="AT30" s="15">
        <v>5</v>
      </c>
      <c r="AU30" s="22">
        <v>45904</v>
      </c>
      <c r="AV30" s="272" t="s">
        <v>179</v>
      </c>
      <c r="AW30" s="272"/>
      <c r="AX30" s="272"/>
      <c r="AY30" s="272"/>
      <c r="AZ30" s="272"/>
      <c r="BA30" s="272"/>
      <c r="BB30" s="272"/>
      <c r="BC30" s="272"/>
      <c r="BD30" s="272"/>
    </row>
    <row r="31" spans="1:59">
      <c r="A31" s="285"/>
      <c r="B31" s="266"/>
      <c r="C31" s="48"/>
      <c r="D31" s="48"/>
      <c r="E31" s="48"/>
      <c r="F31" s="48"/>
      <c r="G31" s="5">
        <v>5</v>
      </c>
      <c r="H31" s="48"/>
      <c r="I31" s="5">
        <v>2</v>
      </c>
      <c r="J31" s="5">
        <v>1</v>
      </c>
      <c r="K31" s="5">
        <v>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">
        <v>5</v>
      </c>
      <c r="AJ31" s="48"/>
      <c r="AK31" s="48"/>
      <c r="AL31" s="48"/>
      <c r="AM31" s="48"/>
      <c r="AN31" s="48"/>
      <c r="AO31" s="48"/>
      <c r="AP31" s="48"/>
      <c r="AQ31" s="48"/>
      <c r="AR31" s="5">
        <v>5</v>
      </c>
      <c r="AS31" s="5" t="s">
        <v>315</v>
      </c>
      <c r="AT31" s="48">
        <v>16</v>
      </c>
      <c r="AU31" s="9">
        <v>45902</v>
      </c>
      <c r="AV31" s="273" t="s">
        <v>181</v>
      </c>
      <c r="AW31" s="274"/>
      <c r="AX31" s="274"/>
      <c r="AY31" s="274"/>
      <c r="AZ31" s="274"/>
      <c r="BA31" s="274"/>
      <c r="BB31" s="274"/>
      <c r="BC31" s="274"/>
      <c r="BD31" s="275"/>
    </row>
    <row r="32" spans="1:59">
      <c r="A32" s="285"/>
      <c r="B32" s="266"/>
      <c r="C32" s="47"/>
      <c r="D32" s="47"/>
      <c r="E32" s="47"/>
      <c r="F32" s="47"/>
      <c r="G32" s="2">
        <v>2</v>
      </c>
      <c r="H32" s="47"/>
      <c r="I32" s="2">
        <v>1</v>
      </c>
      <c r="J32" s="47"/>
      <c r="K32" s="2">
        <v>1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2">
        <v>2</v>
      </c>
      <c r="AJ32" s="47"/>
      <c r="AK32" s="47"/>
      <c r="AL32" s="47"/>
      <c r="AM32" s="47"/>
      <c r="AN32" s="47"/>
      <c r="AO32" s="47"/>
      <c r="AP32" s="47"/>
      <c r="AQ32" s="47"/>
      <c r="AR32" s="2">
        <v>2</v>
      </c>
      <c r="AS32" s="2" t="s">
        <v>316</v>
      </c>
      <c r="AT32" s="47">
        <v>8</v>
      </c>
      <c r="AU32" s="6">
        <v>45923</v>
      </c>
      <c r="AV32" s="263" t="s">
        <v>317</v>
      </c>
      <c r="AW32" s="264"/>
      <c r="AX32" s="264"/>
      <c r="AY32" s="264"/>
      <c r="AZ32" s="264"/>
      <c r="BA32" s="264"/>
      <c r="BB32" s="264"/>
      <c r="BC32" s="264"/>
      <c r="BD32" s="265"/>
      <c r="BE32" s="47" t="s">
        <v>318</v>
      </c>
      <c r="BF32" s="47" t="s">
        <v>319</v>
      </c>
      <c r="BG32" s="47" t="s">
        <v>320</v>
      </c>
    </row>
    <row r="33" spans="1:59">
      <c r="A33" s="285"/>
      <c r="B33" s="266" t="s">
        <v>29</v>
      </c>
      <c r="C33" s="47" t="s">
        <v>321</v>
      </c>
      <c r="D33" s="47"/>
      <c r="E33" s="47"/>
      <c r="F33" s="47"/>
      <c r="G33" s="2">
        <v>6</v>
      </c>
      <c r="H33" s="47"/>
      <c r="I33" s="2">
        <v>1</v>
      </c>
      <c r="J33" s="2">
        <v>4</v>
      </c>
      <c r="K33" s="2">
        <v>1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2">
        <v>6</v>
      </c>
      <c r="AJ33" s="47"/>
      <c r="AK33" s="47"/>
      <c r="AL33" s="47"/>
      <c r="AM33" s="47"/>
      <c r="AN33" s="47"/>
      <c r="AO33" s="47"/>
      <c r="AP33" s="47"/>
      <c r="AQ33" s="47"/>
      <c r="AR33" s="2">
        <v>6</v>
      </c>
      <c r="AS33" s="2" t="s">
        <v>189</v>
      </c>
      <c r="AT33" s="47">
        <v>10</v>
      </c>
      <c r="AU33" s="6">
        <v>45898</v>
      </c>
      <c r="AV33" s="263" t="s">
        <v>187</v>
      </c>
      <c r="AW33" s="264"/>
      <c r="AX33" s="264"/>
      <c r="AY33" s="264"/>
      <c r="AZ33" s="264"/>
      <c r="BA33" s="264"/>
      <c r="BB33" s="264"/>
      <c r="BC33" s="264"/>
      <c r="BD33" s="265"/>
      <c r="BE33" s="47" t="s">
        <v>133</v>
      </c>
      <c r="BF33" s="47" t="s">
        <v>188</v>
      </c>
      <c r="BG33" s="47" t="s">
        <v>158</v>
      </c>
    </row>
    <row r="34" spans="1:59">
      <c r="A34" s="285"/>
      <c r="B34" s="266"/>
      <c r="C34" s="4"/>
      <c r="D34" s="4"/>
      <c r="E34" s="4"/>
      <c r="F34" s="4"/>
      <c r="G34" s="5">
        <v>4</v>
      </c>
      <c r="H34" s="4"/>
      <c r="I34" s="5">
        <v>1</v>
      </c>
      <c r="J34" s="5">
        <v>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>
        <v>4</v>
      </c>
      <c r="AJ34" s="4"/>
      <c r="AK34" s="4"/>
      <c r="AL34" s="4"/>
      <c r="AM34" s="4"/>
      <c r="AN34" s="4"/>
      <c r="AO34" s="4"/>
      <c r="AP34" s="4"/>
      <c r="AQ34" s="4"/>
      <c r="AR34" s="5">
        <v>4</v>
      </c>
      <c r="AS34" s="5" t="s">
        <v>186</v>
      </c>
      <c r="AT34" s="47">
        <v>10</v>
      </c>
      <c r="AU34" s="6">
        <v>45899</v>
      </c>
      <c r="AV34" s="271" t="s">
        <v>187</v>
      </c>
      <c r="AW34" s="271"/>
      <c r="AX34" s="271"/>
      <c r="AY34" s="271"/>
      <c r="AZ34" s="271"/>
      <c r="BA34" s="271"/>
      <c r="BB34" s="271"/>
      <c r="BC34" s="271"/>
      <c r="BD34" s="271"/>
      <c r="BE34" s="47" t="s">
        <v>133</v>
      </c>
      <c r="BF34" s="47" t="s">
        <v>188</v>
      </c>
      <c r="BG34" s="47" t="s">
        <v>158</v>
      </c>
    </row>
    <row r="35" spans="1:59">
      <c r="A35" s="285"/>
      <c r="B35" s="266"/>
      <c r="C35" s="47"/>
      <c r="D35" s="47"/>
      <c r="E35" s="47"/>
      <c r="F35" s="47"/>
      <c r="G35" s="2">
        <v>3</v>
      </c>
      <c r="H35" s="47"/>
      <c r="I35" s="2">
        <v>1</v>
      </c>
      <c r="J35" s="2">
        <v>2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2">
        <v>3</v>
      </c>
      <c r="AJ35" s="47"/>
      <c r="AK35" s="47"/>
      <c r="AL35" s="47"/>
      <c r="AM35" s="47"/>
      <c r="AN35" s="47"/>
      <c r="AO35" s="47"/>
      <c r="AP35" s="47"/>
      <c r="AQ35" s="47"/>
      <c r="AR35" s="2">
        <v>3</v>
      </c>
      <c r="AS35" s="2" t="s">
        <v>322</v>
      </c>
      <c r="AT35" s="47">
        <v>7</v>
      </c>
      <c r="AU35" s="6">
        <v>45900</v>
      </c>
      <c r="AV35" s="263" t="s">
        <v>187</v>
      </c>
      <c r="AW35" s="264"/>
      <c r="AX35" s="264"/>
      <c r="AY35" s="264"/>
      <c r="AZ35" s="264"/>
      <c r="BA35" s="264"/>
      <c r="BB35" s="264"/>
      <c r="BC35" s="264"/>
      <c r="BD35" s="265"/>
      <c r="BE35" s="47" t="s">
        <v>133</v>
      </c>
      <c r="BF35" s="47" t="s">
        <v>188</v>
      </c>
      <c r="BG35" s="47" t="s">
        <v>158</v>
      </c>
    </row>
    <row r="36" spans="1:59">
      <c r="A36" s="285"/>
      <c r="B36" s="266"/>
      <c r="C36" s="47"/>
      <c r="D36" s="47"/>
      <c r="E36" s="47"/>
      <c r="F36" s="47"/>
      <c r="G36" s="47"/>
      <c r="H36" s="47"/>
      <c r="I36" s="2">
        <v>3</v>
      </c>
      <c r="J36" s="2">
        <v>5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2">
        <v>8</v>
      </c>
      <c r="AJ36" s="47"/>
      <c r="AK36" s="47"/>
      <c r="AL36" s="2">
        <v>2</v>
      </c>
      <c r="AM36" s="47"/>
      <c r="AN36" s="47"/>
      <c r="AO36" s="47"/>
      <c r="AP36" s="47"/>
      <c r="AQ36" s="47"/>
      <c r="AR36" s="2">
        <v>6</v>
      </c>
      <c r="AS36" s="2" t="s">
        <v>323</v>
      </c>
      <c r="AT36" s="47">
        <v>12</v>
      </c>
      <c r="AU36" s="6">
        <v>45901</v>
      </c>
      <c r="AV36" s="263" t="s">
        <v>324</v>
      </c>
      <c r="AW36" s="264"/>
      <c r="AX36" s="264"/>
      <c r="AY36" s="264"/>
      <c r="AZ36" s="264"/>
      <c r="BA36" s="264"/>
      <c r="BB36" s="264"/>
      <c r="BC36" s="264"/>
      <c r="BD36" s="265"/>
      <c r="BE36" s="47" t="s">
        <v>193</v>
      </c>
      <c r="BF36" s="47" t="s">
        <v>192</v>
      </c>
      <c r="BG36" s="47" t="s">
        <v>194</v>
      </c>
    </row>
    <row r="37" spans="1:59">
      <c r="A37" s="285"/>
      <c r="B37" s="266"/>
      <c r="C37" s="2">
        <v>4</v>
      </c>
      <c r="D37" s="47"/>
      <c r="E37" s="47"/>
      <c r="F37" s="47"/>
      <c r="G37" s="2">
        <v>13</v>
      </c>
      <c r="H37" s="47"/>
      <c r="I37" s="2">
        <v>2</v>
      </c>
      <c r="J37" s="2">
        <v>5</v>
      </c>
      <c r="K37" s="2">
        <v>10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2">
        <v>17</v>
      </c>
      <c r="AJ37" s="47"/>
      <c r="AK37" s="47"/>
      <c r="AL37" s="47"/>
      <c r="AM37" s="47"/>
      <c r="AN37" s="47"/>
      <c r="AO37" s="47"/>
      <c r="AP37" s="47"/>
      <c r="AQ37" s="47"/>
      <c r="AR37" s="2">
        <v>17</v>
      </c>
      <c r="AS37" s="2" t="s">
        <v>325</v>
      </c>
      <c r="AT37" s="47">
        <v>26</v>
      </c>
      <c r="AU37" s="6">
        <v>45902</v>
      </c>
      <c r="AV37" s="263" t="s">
        <v>196</v>
      </c>
      <c r="AW37" s="264"/>
      <c r="AX37" s="264"/>
      <c r="AY37" s="264"/>
      <c r="AZ37" s="264"/>
      <c r="BA37" s="264"/>
      <c r="BB37" s="264"/>
      <c r="BC37" s="264"/>
      <c r="BD37" s="265"/>
      <c r="BE37" s="47" t="s">
        <v>197</v>
      </c>
      <c r="BF37" s="47" t="s">
        <v>198</v>
      </c>
      <c r="BG37" s="47" t="s">
        <v>158</v>
      </c>
    </row>
    <row r="38" spans="1:59">
      <c r="A38" s="285"/>
      <c r="B38" s="266"/>
      <c r="C38" s="47"/>
      <c r="D38" s="47"/>
      <c r="E38" s="2">
        <v>1</v>
      </c>
      <c r="F38" s="47"/>
      <c r="G38" s="2">
        <v>10</v>
      </c>
      <c r="H38" s="47"/>
      <c r="I38" s="2">
        <v>1</v>
      </c>
      <c r="J38" s="2">
        <v>7</v>
      </c>
      <c r="K38" s="2">
        <v>3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2">
        <v>11</v>
      </c>
      <c r="AJ38" s="47"/>
      <c r="AK38" s="47"/>
      <c r="AL38" s="47"/>
      <c r="AM38" s="47"/>
      <c r="AN38" s="47"/>
      <c r="AO38" s="47"/>
      <c r="AP38" s="47"/>
      <c r="AQ38" s="47"/>
      <c r="AR38" s="2">
        <v>11</v>
      </c>
      <c r="AS38" s="2" t="s">
        <v>326</v>
      </c>
      <c r="AT38" s="47">
        <v>19</v>
      </c>
      <c r="AU38" s="6">
        <v>45904</v>
      </c>
      <c r="AV38" s="263" t="s">
        <v>196</v>
      </c>
      <c r="AW38" s="264"/>
      <c r="AX38" s="264"/>
      <c r="AY38" s="264"/>
      <c r="AZ38" s="264"/>
      <c r="BA38" s="264"/>
      <c r="BB38" s="264"/>
      <c r="BC38" s="264"/>
      <c r="BD38" s="265"/>
      <c r="BE38" s="47" t="s">
        <v>197</v>
      </c>
      <c r="BF38" s="47" t="s">
        <v>198</v>
      </c>
      <c r="BG38" s="47" t="s">
        <v>158</v>
      </c>
    </row>
    <row r="39" spans="1:59">
      <c r="A39" s="285"/>
      <c r="B39" s="266"/>
      <c r="C39" s="8"/>
      <c r="D39" s="8"/>
      <c r="E39" s="8"/>
      <c r="F39" s="8"/>
      <c r="G39" s="8"/>
      <c r="H39" s="8"/>
      <c r="I39" s="8"/>
      <c r="J39" s="2">
        <v>3</v>
      </c>
      <c r="K39" s="2">
        <v>1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2">
        <v>6</v>
      </c>
      <c r="AJ39" s="8"/>
      <c r="AK39" s="8"/>
      <c r="AL39" s="2">
        <v>1</v>
      </c>
      <c r="AM39" s="8"/>
      <c r="AN39" s="8"/>
      <c r="AO39" s="8"/>
      <c r="AP39" s="8"/>
      <c r="AQ39" s="8"/>
      <c r="AR39" s="2">
        <v>6</v>
      </c>
      <c r="AS39" s="2" t="s">
        <v>327</v>
      </c>
      <c r="AT39" s="47">
        <v>6</v>
      </c>
      <c r="AU39" s="6">
        <v>45905</v>
      </c>
      <c r="AV39" s="262" t="s">
        <v>201</v>
      </c>
      <c r="AW39" s="262"/>
      <c r="AX39" s="262"/>
      <c r="AY39" s="262"/>
      <c r="AZ39" s="262"/>
      <c r="BA39" s="262"/>
      <c r="BB39" s="262"/>
      <c r="BC39" s="262"/>
      <c r="BD39" s="262"/>
      <c r="BE39" s="47" t="s">
        <v>202</v>
      </c>
      <c r="BF39" s="47" t="s">
        <v>203</v>
      </c>
      <c r="BG39" s="47" t="s">
        <v>204</v>
      </c>
    </row>
    <row r="40" spans="1:59">
      <c r="A40" s="285"/>
      <c r="B40" s="266"/>
      <c r="C40" s="47"/>
      <c r="D40" s="47"/>
      <c r="E40" s="47"/>
      <c r="F40" s="47"/>
      <c r="G40" s="2">
        <v>2</v>
      </c>
      <c r="H40" s="47"/>
      <c r="I40" s="47"/>
      <c r="J40" s="2">
        <v>2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2">
        <v>2</v>
      </c>
      <c r="AJ40" s="47"/>
      <c r="AK40" s="47"/>
      <c r="AL40" s="2">
        <v>1</v>
      </c>
      <c r="AM40" s="47"/>
      <c r="AN40" s="47"/>
      <c r="AO40" s="47"/>
      <c r="AP40" s="47"/>
      <c r="AQ40" s="47"/>
      <c r="AR40" s="2">
        <v>1</v>
      </c>
      <c r="AS40" s="2" t="s">
        <v>328</v>
      </c>
      <c r="AT40" s="47">
        <v>3</v>
      </c>
      <c r="AU40" s="6">
        <v>45905</v>
      </c>
      <c r="AV40" s="263" t="s">
        <v>329</v>
      </c>
      <c r="AW40" s="264"/>
      <c r="AX40" s="264"/>
      <c r="AY40" s="264"/>
      <c r="AZ40" s="264"/>
      <c r="BA40" s="264"/>
      <c r="BB40" s="264"/>
      <c r="BC40" s="264"/>
      <c r="BD40" s="265"/>
      <c r="BE40" s="47" t="s">
        <v>207</v>
      </c>
      <c r="BF40" s="47" t="s">
        <v>208</v>
      </c>
      <c r="BG40" s="47" t="s">
        <v>209</v>
      </c>
    </row>
    <row r="41" spans="1:59">
      <c r="A41" s="285"/>
      <c r="B41" s="266"/>
      <c r="C41" s="47"/>
      <c r="D41" s="47"/>
      <c r="E41" s="47"/>
      <c r="F41" s="47"/>
      <c r="G41" s="2">
        <v>4</v>
      </c>
      <c r="H41" s="47"/>
      <c r="I41" s="47"/>
      <c r="J41" s="2">
        <v>4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2">
        <v>4</v>
      </c>
      <c r="AJ41" s="47"/>
      <c r="AK41" s="47"/>
      <c r="AL41" s="47"/>
      <c r="AM41" s="47"/>
      <c r="AN41" s="47"/>
      <c r="AO41" s="47"/>
      <c r="AP41" s="47"/>
      <c r="AQ41" s="47"/>
      <c r="AR41" s="2">
        <v>4</v>
      </c>
      <c r="AS41" s="2" t="s">
        <v>210</v>
      </c>
      <c r="AT41" s="47">
        <v>8</v>
      </c>
      <c r="AU41" s="6">
        <v>45908</v>
      </c>
      <c r="AV41" s="263" t="s">
        <v>211</v>
      </c>
      <c r="AW41" s="264"/>
      <c r="AX41" s="264"/>
      <c r="AY41" s="264"/>
      <c r="AZ41" s="264"/>
      <c r="BA41" s="264"/>
      <c r="BB41" s="264"/>
      <c r="BC41" s="264"/>
      <c r="BD41" s="265"/>
      <c r="BE41" s="47" t="s">
        <v>212</v>
      </c>
      <c r="BF41" s="47" t="s">
        <v>213</v>
      </c>
      <c r="BG41" s="47" t="s">
        <v>214</v>
      </c>
    </row>
    <row r="42" spans="1:59">
      <c r="A42" s="285"/>
      <c r="B42" s="266"/>
      <c r="C42" s="47"/>
      <c r="D42" s="47"/>
      <c r="E42" s="47"/>
      <c r="F42" s="47"/>
      <c r="G42" s="47"/>
      <c r="H42" s="47"/>
      <c r="I42" s="2">
        <v>1</v>
      </c>
      <c r="J42" s="2">
        <v>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2">
        <v>3</v>
      </c>
      <c r="AJ42" s="47"/>
      <c r="AK42" s="47"/>
      <c r="AL42" s="47"/>
      <c r="AM42" s="47"/>
      <c r="AN42" s="47"/>
      <c r="AO42" s="47"/>
      <c r="AP42" s="47"/>
      <c r="AQ42" s="47"/>
      <c r="AR42" s="2">
        <v>3</v>
      </c>
      <c r="AS42" s="2" t="s">
        <v>215</v>
      </c>
      <c r="AT42" s="47">
        <v>6</v>
      </c>
      <c r="AU42" s="6">
        <v>45909</v>
      </c>
      <c r="AV42" s="263" t="s">
        <v>216</v>
      </c>
      <c r="AW42" s="264"/>
      <c r="AX42" s="264"/>
      <c r="AY42" s="264"/>
      <c r="AZ42" s="264"/>
      <c r="BA42" s="264"/>
      <c r="BB42" s="264"/>
      <c r="BC42" s="264"/>
      <c r="BD42" s="265"/>
      <c r="BE42" s="47" t="s">
        <v>212</v>
      </c>
      <c r="BF42" s="47" t="s">
        <v>217</v>
      </c>
      <c r="BG42" s="47" t="s">
        <v>218</v>
      </c>
    </row>
    <row r="43" spans="1:59">
      <c r="A43" s="285"/>
      <c r="B43" s="266"/>
      <c r="C43" s="8"/>
      <c r="D43" s="8"/>
      <c r="E43" s="8"/>
      <c r="F43" s="8"/>
      <c r="G43" s="2">
        <v>2</v>
      </c>
      <c r="H43" s="8"/>
      <c r="I43" s="8"/>
      <c r="J43" s="2">
        <v>1</v>
      </c>
      <c r="K43" s="2">
        <v>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2">
        <v>2</v>
      </c>
      <c r="AJ43" s="8"/>
      <c r="AK43" s="8"/>
      <c r="AL43" s="8"/>
      <c r="AM43" s="8"/>
      <c r="AN43" s="8"/>
      <c r="AO43" s="8"/>
      <c r="AP43" s="8"/>
      <c r="AQ43" s="8"/>
      <c r="AR43" s="2">
        <v>2</v>
      </c>
      <c r="AS43" s="2" t="s">
        <v>330</v>
      </c>
      <c r="AT43" s="47">
        <v>2</v>
      </c>
      <c r="AU43" s="6">
        <v>45911</v>
      </c>
      <c r="AV43" s="263" t="s">
        <v>331</v>
      </c>
      <c r="AW43" s="264"/>
      <c r="AX43" s="264"/>
      <c r="AY43" s="264"/>
      <c r="AZ43" s="264"/>
      <c r="BA43" s="264"/>
      <c r="BB43" s="264"/>
      <c r="BC43" s="264"/>
      <c r="BD43" s="265"/>
      <c r="BE43" s="47" t="s">
        <v>221</v>
      </c>
      <c r="BF43" s="47" t="s">
        <v>222</v>
      </c>
      <c r="BG43" s="47" t="s">
        <v>223</v>
      </c>
    </row>
    <row r="44" spans="1:59">
      <c r="A44" s="285"/>
      <c r="B44" s="266"/>
      <c r="C44" s="8"/>
      <c r="D44" s="8"/>
      <c r="E44" s="8"/>
      <c r="F44" s="8"/>
      <c r="G44" s="2">
        <v>2</v>
      </c>
      <c r="H44" s="8"/>
      <c r="I44" s="8"/>
      <c r="J44" s="2">
        <v>1</v>
      </c>
      <c r="K44" s="2">
        <v>1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2">
        <v>2</v>
      </c>
      <c r="AJ44" s="8"/>
      <c r="AK44" s="8"/>
      <c r="AL44" s="2">
        <v>1</v>
      </c>
      <c r="AM44" s="8"/>
      <c r="AN44" s="8"/>
      <c r="AO44" s="8"/>
      <c r="AP44" s="8"/>
      <c r="AQ44" s="8"/>
      <c r="AR44" s="2">
        <v>1</v>
      </c>
      <c r="AS44" s="2" t="s">
        <v>330</v>
      </c>
      <c r="AT44" s="47">
        <v>4</v>
      </c>
      <c r="AU44" s="6">
        <v>45918</v>
      </c>
      <c r="AV44" s="262" t="s">
        <v>332</v>
      </c>
      <c r="AW44" s="262"/>
      <c r="AX44" s="262"/>
      <c r="AY44" s="262"/>
      <c r="AZ44" s="262"/>
      <c r="BA44" s="262"/>
      <c r="BB44" s="262"/>
      <c r="BC44" s="262"/>
      <c r="BD44" s="262"/>
      <c r="BE44" s="47" t="s">
        <v>226</v>
      </c>
      <c r="BF44" s="47" t="s">
        <v>333</v>
      </c>
      <c r="BG44" s="47" t="s">
        <v>228</v>
      </c>
    </row>
    <row r="45" spans="1:59">
      <c r="A45" s="285"/>
      <c r="B45" s="266"/>
      <c r="C45" s="8"/>
      <c r="D45" s="8"/>
      <c r="E45" s="8"/>
      <c r="F45" s="8"/>
      <c r="G45" s="2">
        <v>1</v>
      </c>
      <c r="H45" s="8"/>
      <c r="I45" s="8"/>
      <c r="J45" s="47"/>
      <c r="K45" s="2">
        <v>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2">
        <v>1</v>
      </c>
      <c r="AJ45" s="8"/>
      <c r="AK45" s="8"/>
      <c r="AL45" s="2">
        <v>1</v>
      </c>
      <c r="AM45" s="8"/>
      <c r="AN45" s="8"/>
      <c r="AO45" s="8"/>
      <c r="AP45" s="8"/>
      <c r="AQ45" s="8"/>
      <c r="AR45" s="2"/>
      <c r="AS45" s="2" t="s">
        <v>229</v>
      </c>
      <c r="AT45" s="47">
        <v>2</v>
      </c>
      <c r="AU45" s="6">
        <v>45923</v>
      </c>
      <c r="AV45" s="263" t="s">
        <v>230</v>
      </c>
      <c r="AW45" s="264"/>
      <c r="AX45" s="264"/>
      <c r="AY45" s="264"/>
      <c r="AZ45" s="264"/>
      <c r="BA45" s="264"/>
      <c r="BB45" s="264"/>
      <c r="BC45" s="264"/>
      <c r="BD45" s="265"/>
      <c r="BE45" s="47" t="s">
        <v>221</v>
      </c>
      <c r="BF45" s="47" t="s">
        <v>231</v>
      </c>
      <c r="BG45" s="47" t="s">
        <v>232</v>
      </c>
    </row>
    <row r="46" spans="1:59">
      <c r="A46" s="285"/>
      <c r="B46" s="266"/>
      <c r="C46" s="8"/>
      <c r="D46" s="8"/>
      <c r="E46" s="8"/>
      <c r="F46" s="8"/>
      <c r="G46" s="2">
        <v>5</v>
      </c>
      <c r="H46" s="8"/>
      <c r="I46" s="8"/>
      <c r="J46" s="2">
        <v>3</v>
      </c>
      <c r="K46" s="2">
        <v>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2">
        <v>5</v>
      </c>
      <c r="AJ46" s="8"/>
      <c r="AK46" s="8"/>
      <c r="AL46" s="8"/>
      <c r="AM46" s="8"/>
      <c r="AN46" s="8"/>
      <c r="AO46" s="8"/>
      <c r="AP46" s="8"/>
      <c r="AQ46" s="8"/>
      <c r="AR46" s="2">
        <v>5</v>
      </c>
      <c r="AS46" s="2" t="s">
        <v>313</v>
      </c>
      <c r="AT46" s="47">
        <v>7</v>
      </c>
      <c r="AU46" s="6">
        <v>45911</v>
      </c>
      <c r="AV46" s="263" t="s">
        <v>233</v>
      </c>
      <c r="AW46" s="264"/>
      <c r="AX46" s="264"/>
      <c r="AY46" s="264"/>
      <c r="AZ46" s="264"/>
      <c r="BA46" s="264"/>
      <c r="BB46" s="264"/>
      <c r="BC46" s="264"/>
      <c r="BD46" s="265"/>
      <c r="BE46" s="47" t="s">
        <v>234</v>
      </c>
      <c r="BF46" s="47" t="s">
        <v>235</v>
      </c>
      <c r="BG46" s="47" t="s">
        <v>236</v>
      </c>
    </row>
    <row r="47" spans="1:59">
      <c r="A47" s="285"/>
      <c r="B47" s="266"/>
      <c r="C47" s="2">
        <v>5</v>
      </c>
      <c r="D47" s="47"/>
      <c r="E47" s="47"/>
      <c r="F47" s="47"/>
      <c r="G47" s="2">
        <v>3</v>
      </c>
      <c r="H47" s="47"/>
      <c r="I47" s="47"/>
      <c r="J47" s="2">
        <v>4</v>
      </c>
      <c r="K47" s="2">
        <v>4</v>
      </c>
      <c r="L47" s="47"/>
      <c r="M47" s="47"/>
      <c r="N47" s="47"/>
      <c r="O47" s="47"/>
      <c r="P47" s="47"/>
      <c r="Q47" s="47"/>
      <c r="R47" s="47"/>
      <c r="S47" s="47"/>
      <c r="T47" s="47"/>
      <c r="U47" s="2">
        <v>5</v>
      </c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2">
        <v>3</v>
      </c>
      <c r="AJ47" s="47"/>
      <c r="AK47" s="47"/>
      <c r="AL47" s="47"/>
      <c r="AM47" s="47"/>
      <c r="AN47" s="47"/>
      <c r="AO47" s="47"/>
      <c r="AP47" s="47"/>
      <c r="AQ47" s="47"/>
      <c r="AR47" s="2">
        <v>8</v>
      </c>
      <c r="AS47" s="2" t="s">
        <v>334</v>
      </c>
      <c r="AT47" s="47">
        <v>10</v>
      </c>
      <c r="AU47" s="6">
        <v>45925</v>
      </c>
      <c r="AV47" s="263" t="s">
        <v>238</v>
      </c>
      <c r="AW47" s="264"/>
      <c r="AX47" s="264"/>
      <c r="AY47" s="264"/>
      <c r="AZ47" s="264"/>
      <c r="BA47" s="264"/>
      <c r="BB47" s="264"/>
      <c r="BC47" s="264"/>
      <c r="BD47" s="265"/>
      <c r="BE47" s="47" t="s">
        <v>239</v>
      </c>
      <c r="BF47" s="47" t="s">
        <v>198</v>
      </c>
      <c r="BG47" s="47" t="s">
        <v>236</v>
      </c>
    </row>
    <row r="48" spans="1:59">
      <c r="A48" s="285"/>
      <c r="B48" s="266"/>
      <c r="C48" s="47"/>
      <c r="D48" s="47"/>
      <c r="E48" s="47"/>
      <c r="F48" s="47"/>
      <c r="G48" s="2">
        <v>3</v>
      </c>
      <c r="H48" s="47"/>
      <c r="I48" s="47"/>
      <c r="J48" s="2">
        <v>2</v>
      </c>
      <c r="K48" s="2">
        <v>1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2">
        <v>3</v>
      </c>
      <c r="AJ48" s="47"/>
      <c r="AK48" s="47"/>
      <c r="AL48" s="47"/>
      <c r="AM48" s="47"/>
      <c r="AN48" s="47"/>
      <c r="AO48" s="47"/>
      <c r="AP48" s="47"/>
      <c r="AQ48" s="47"/>
      <c r="AR48" s="2">
        <v>3</v>
      </c>
      <c r="AS48" s="2" t="s">
        <v>335</v>
      </c>
      <c r="AT48" s="47">
        <v>5</v>
      </c>
      <c r="AU48" s="6">
        <v>45929</v>
      </c>
      <c r="AV48" s="263" t="s">
        <v>241</v>
      </c>
      <c r="AW48" s="264"/>
      <c r="AX48" s="264"/>
      <c r="AY48" s="264"/>
      <c r="AZ48" s="264"/>
      <c r="BA48" s="264"/>
      <c r="BB48" s="264"/>
      <c r="BC48" s="264"/>
      <c r="BD48" s="265"/>
      <c r="BE48" s="47" t="s">
        <v>242</v>
      </c>
      <c r="BF48" s="47" t="s">
        <v>243</v>
      </c>
      <c r="BG48" s="47" t="s">
        <v>244</v>
      </c>
    </row>
    <row r="49" spans="1:59">
      <c r="A49" s="285"/>
      <c r="B49" s="266"/>
      <c r="C49" s="47"/>
      <c r="D49" s="47"/>
      <c r="E49" s="47"/>
      <c r="F49" s="47"/>
      <c r="G49" s="2">
        <v>59</v>
      </c>
      <c r="H49" s="47"/>
      <c r="I49" s="47"/>
      <c r="J49" s="2">
        <v>59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2">
        <v>59</v>
      </c>
      <c r="AJ49" s="47"/>
      <c r="AK49" s="47"/>
      <c r="AL49" s="2">
        <v>6</v>
      </c>
      <c r="AM49" s="47"/>
      <c r="AN49" s="47"/>
      <c r="AO49" s="47"/>
      <c r="AP49" s="47"/>
      <c r="AQ49" s="47"/>
      <c r="AR49" s="2">
        <v>53</v>
      </c>
      <c r="AS49" s="2" t="s">
        <v>336</v>
      </c>
      <c r="AT49" s="47">
        <v>73</v>
      </c>
      <c r="AU49" s="6">
        <v>45904</v>
      </c>
      <c r="AV49" s="263" t="s">
        <v>246</v>
      </c>
      <c r="AW49" s="264"/>
      <c r="AX49" s="264"/>
      <c r="AY49" s="264"/>
      <c r="AZ49" s="264"/>
      <c r="BA49" s="264"/>
      <c r="BB49" s="264"/>
      <c r="BC49" s="264"/>
      <c r="BD49" s="265"/>
      <c r="BE49" s="47" t="s">
        <v>247</v>
      </c>
      <c r="BF49" s="47" t="s">
        <v>248</v>
      </c>
      <c r="BG49" s="47" t="s">
        <v>158</v>
      </c>
    </row>
    <row r="50" spans="1:59">
      <c r="A50" s="285"/>
      <c r="B50" s="266"/>
      <c r="C50" s="47"/>
      <c r="D50" s="47"/>
      <c r="E50" s="47"/>
      <c r="F50" s="47"/>
      <c r="G50" s="2">
        <v>62</v>
      </c>
      <c r="H50" s="47"/>
      <c r="I50" s="47"/>
      <c r="J50" s="2">
        <v>62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2">
        <v>62</v>
      </c>
      <c r="AJ50" s="47"/>
      <c r="AK50" s="47"/>
      <c r="AL50" s="2">
        <v>4</v>
      </c>
      <c r="AM50" s="47"/>
      <c r="AN50" s="47"/>
      <c r="AO50" s="47"/>
      <c r="AP50" s="47"/>
      <c r="AQ50" s="47"/>
      <c r="AR50" s="2">
        <v>58</v>
      </c>
      <c r="AS50" s="2" t="s">
        <v>337</v>
      </c>
      <c r="AT50" s="47">
        <v>73</v>
      </c>
      <c r="AU50" s="6">
        <v>45911</v>
      </c>
      <c r="AV50" s="263" t="s">
        <v>250</v>
      </c>
      <c r="AW50" s="264"/>
      <c r="AX50" s="264"/>
      <c r="AY50" s="264"/>
      <c r="AZ50" s="264"/>
      <c r="BA50" s="264"/>
      <c r="BB50" s="264"/>
      <c r="BC50" s="264"/>
      <c r="BD50" s="265"/>
      <c r="BE50" s="47" t="s">
        <v>170</v>
      </c>
      <c r="BF50" s="47" t="s">
        <v>251</v>
      </c>
      <c r="BG50" s="47" t="s">
        <v>338</v>
      </c>
    </row>
    <row r="51" spans="1:59">
      <c r="A51" s="285"/>
      <c r="B51" s="266"/>
      <c r="C51" s="47"/>
      <c r="D51" s="47"/>
      <c r="E51" s="47"/>
      <c r="F51" s="47"/>
      <c r="G51" s="2">
        <v>63</v>
      </c>
      <c r="H51" s="47"/>
      <c r="I51" s="47"/>
      <c r="J51" s="2">
        <v>63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2">
        <v>63</v>
      </c>
      <c r="AJ51" s="47"/>
      <c r="AK51" s="47"/>
      <c r="AL51" s="2">
        <v>3</v>
      </c>
      <c r="AM51" s="47"/>
      <c r="AN51" s="47"/>
      <c r="AO51" s="47"/>
      <c r="AP51" s="47"/>
      <c r="AQ51" s="47"/>
      <c r="AR51" s="2">
        <v>60</v>
      </c>
      <c r="AS51" s="2" t="s">
        <v>339</v>
      </c>
      <c r="AT51" s="47">
        <v>75</v>
      </c>
      <c r="AU51" s="6">
        <v>45918</v>
      </c>
      <c r="AV51" s="263" t="s">
        <v>254</v>
      </c>
      <c r="AW51" s="264"/>
      <c r="AX51" s="264"/>
      <c r="AY51" s="264"/>
      <c r="AZ51" s="264"/>
      <c r="BA51" s="264"/>
      <c r="BB51" s="264"/>
      <c r="BC51" s="264"/>
      <c r="BD51" s="265"/>
      <c r="BE51" s="47" t="s">
        <v>255</v>
      </c>
      <c r="BF51" s="47" t="s">
        <v>256</v>
      </c>
      <c r="BG51" s="47" t="s">
        <v>257</v>
      </c>
    </row>
    <row r="52" spans="1:59">
      <c r="A52" s="285"/>
      <c r="B52" s="267"/>
      <c r="C52" s="259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1"/>
      <c r="AS52" s="96" t="s">
        <v>314</v>
      </c>
      <c r="AT52" s="102">
        <v>5</v>
      </c>
      <c r="AU52" s="97">
        <v>45902</v>
      </c>
      <c r="AV52" s="262" t="s">
        <v>341</v>
      </c>
      <c r="AW52" s="262"/>
      <c r="AX52" s="262"/>
      <c r="AY52" s="262"/>
      <c r="AZ52" s="262"/>
      <c r="BA52" s="262"/>
      <c r="BB52" s="262"/>
      <c r="BC52" s="262"/>
      <c r="BD52" s="262"/>
      <c r="BE52" s="102" t="s">
        <v>247</v>
      </c>
      <c r="BF52" s="102" t="s">
        <v>342</v>
      </c>
      <c r="BG52" s="102" t="s">
        <v>343</v>
      </c>
    </row>
    <row r="53" spans="1:59">
      <c r="A53" s="285"/>
      <c r="B53" s="267"/>
      <c r="C53" s="259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261"/>
      <c r="AS53" s="96" t="s">
        <v>404</v>
      </c>
      <c r="AT53" s="102">
        <v>3</v>
      </c>
      <c r="AU53" s="97">
        <v>45910</v>
      </c>
      <c r="AV53" s="262" t="s">
        <v>345</v>
      </c>
      <c r="AW53" s="262"/>
      <c r="AX53" s="262"/>
      <c r="AY53" s="262"/>
      <c r="AZ53" s="262"/>
      <c r="BA53" s="262"/>
      <c r="BB53" s="262"/>
      <c r="BC53" s="262"/>
      <c r="BD53" s="262"/>
      <c r="BE53" s="102" t="s">
        <v>247</v>
      </c>
      <c r="BF53" s="102" t="s">
        <v>346</v>
      </c>
      <c r="BG53" s="102" t="s">
        <v>343</v>
      </c>
    </row>
    <row r="54" spans="1:59">
      <c r="A54" s="285"/>
      <c r="B54" s="267"/>
      <c r="C54" s="102"/>
      <c r="D54" s="102"/>
      <c r="E54" s="102"/>
      <c r="F54" s="102"/>
      <c r="G54" s="96">
        <v>3</v>
      </c>
      <c r="H54" s="102"/>
      <c r="I54" s="102"/>
      <c r="J54" s="96">
        <v>2</v>
      </c>
      <c r="K54" s="96">
        <v>1</v>
      </c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96">
        <v>3</v>
      </c>
      <c r="AJ54" s="102"/>
      <c r="AK54" s="102"/>
      <c r="AL54" s="96">
        <v>1</v>
      </c>
      <c r="AM54" s="102"/>
      <c r="AN54" s="102"/>
      <c r="AO54" s="102"/>
      <c r="AP54" s="102"/>
      <c r="AQ54" s="102"/>
      <c r="AR54" s="96">
        <v>2</v>
      </c>
      <c r="AS54" s="96" t="s">
        <v>392</v>
      </c>
      <c r="AT54" s="102">
        <v>9</v>
      </c>
      <c r="AU54" s="97">
        <v>45901</v>
      </c>
      <c r="AV54" s="262" t="s">
        <v>348</v>
      </c>
      <c r="AW54" s="262"/>
      <c r="AX54" s="262"/>
      <c r="AY54" s="262"/>
      <c r="AZ54" s="262"/>
      <c r="BA54" s="262"/>
      <c r="BB54" s="262"/>
      <c r="BC54" s="262"/>
      <c r="BD54" s="262"/>
      <c r="BE54" s="102" t="s">
        <v>247</v>
      </c>
      <c r="BF54" s="102" t="s">
        <v>349</v>
      </c>
      <c r="BG54" s="102" t="s">
        <v>350</v>
      </c>
    </row>
    <row r="55" spans="1:59">
      <c r="A55" s="285"/>
      <c r="B55" s="267"/>
      <c r="C55" s="102"/>
      <c r="D55" s="102"/>
      <c r="E55" s="102"/>
      <c r="F55" s="102"/>
      <c r="G55" s="96">
        <v>5</v>
      </c>
      <c r="H55" s="102"/>
      <c r="I55" s="102"/>
      <c r="J55" s="96">
        <v>3</v>
      </c>
      <c r="K55" s="96">
        <v>2</v>
      </c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96">
        <v>5</v>
      </c>
      <c r="AJ55" s="102"/>
      <c r="AK55" s="102"/>
      <c r="AL55" s="102"/>
      <c r="AM55" s="102"/>
      <c r="AN55" s="102"/>
      <c r="AO55" s="102"/>
      <c r="AP55" s="102"/>
      <c r="AQ55" s="102"/>
      <c r="AR55" s="96">
        <v>5</v>
      </c>
      <c r="AS55" s="96" t="s">
        <v>296</v>
      </c>
      <c r="AT55" s="102">
        <v>9</v>
      </c>
      <c r="AU55" s="97">
        <v>45901</v>
      </c>
      <c r="AV55" s="262" t="s">
        <v>351</v>
      </c>
      <c r="AW55" s="262"/>
      <c r="AX55" s="262"/>
      <c r="AY55" s="262"/>
      <c r="AZ55" s="262"/>
      <c r="BA55" s="262"/>
      <c r="BB55" s="262"/>
      <c r="BC55" s="262"/>
      <c r="BD55" s="262"/>
      <c r="BE55" s="102" t="s">
        <v>247</v>
      </c>
      <c r="BF55" s="102" t="s">
        <v>349</v>
      </c>
      <c r="BG55" s="102" t="s">
        <v>352</v>
      </c>
    </row>
    <row r="56" spans="1:59">
      <c r="A56" s="285"/>
      <c r="B56" s="267"/>
      <c r="C56" s="102"/>
      <c r="D56" s="102"/>
      <c r="E56" s="102"/>
      <c r="F56" s="102"/>
      <c r="G56" s="96">
        <v>56</v>
      </c>
      <c r="H56" s="96">
        <v>56</v>
      </c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96">
        <v>56</v>
      </c>
      <c r="AJ56" s="102"/>
      <c r="AK56" s="102"/>
      <c r="AL56" s="102"/>
      <c r="AM56" s="102"/>
      <c r="AN56" s="102"/>
      <c r="AO56" s="102"/>
      <c r="AP56" s="102"/>
      <c r="AQ56" s="102"/>
      <c r="AR56" s="96">
        <v>56</v>
      </c>
      <c r="AS56" s="96" t="s">
        <v>393</v>
      </c>
      <c r="AT56" s="102">
        <v>100</v>
      </c>
      <c r="AU56" s="97">
        <v>45929</v>
      </c>
      <c r="AV56" s="262" t="s">
        <v>354</v>
      </c>
      <c r="AW56" s="262"/>
      <c r="AX56" s="262"/>
      <c r="AY56" s="262"/>
      <c r="AZ56" s="262"/>
      <c r="BA56" s="262"/>
      <c r="BB56" s="262"/>
      <c r="BC56" s="262"/>
      <c r="BD56" s="262"/>
      <c r="BE56" s="102" t="s">
        <v>355</v>
      </c>
      <c r="BF56" s="102" t="s">
        <v>356</v>
      </c>
      <c r="BG56" s="102" t="s">
        <v>357</v>
      </c>
    </row>
    <row r="57" spans="1:59">
      <c r="A57" s="285"/>
      <c r="B57" s="267"/>
      <c r="C57" s="102"/>
      <c r="D57" s="102"/>
      <c r="E57" s="102"/>
      <c r="F57" s="102"/>
      <c r="G57" s="96">
        <v>73</v>
      </c>
      <c r="H57" s="96">
        <v>73</v>
      </c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96">
        <v>73</v>
      </c>
      <c r="AJ57" s="102"/>
      <c r="AK57" s="102"/>
      <c r="AL57" s="102"/>
      <c r="AM57" s="102"/>
      <c r="AN57" s="102"/>
      <c r="AO57" s="102"/>
      <c r="AP57" s="102"/>
      <c r="AQ57" s="102"/>
      <c r="AR57" s="96">
        <v>73</v>
      </c>
      <c r="AS57" s="96" t="s">
        <v>394</v>
      </c>
      <c r="AT57" s="102">
        <v>160</v>
      </c>
      <c r="AU57" s="97">
        <v>45929</v>
      </c>
      <c r="AV57" s="262" t="s">
        <v>359</v>
      </c>
      <c r="AW57" s="262"/>
      <c r="AX57" s="262"/>
      <c r="AY57" s="262"/>
      <c r="AZ57" s="262"/>
      <c r="BA57" s="262"/>
      <c r="BB57" s="262"/>
      <c r="BC57" s="262"/>
      <c r="BD57" s="262"/>
      <c r="BE57" s="102" t="s">
        <v>355</v>
      </c>
      <c r="BF57" s="102" t="s">
        <v>360</v>
      </c>
      <c r="BG57" s="102" t="s">
        <v>357</v>
      </c>
    </row>
    <row r="58" spans="1:59">
      <c r="A58" s="285"/>
      <c r="B58" s="267"/>
      <c r="C58" s="102"/>
      <c r="D58" s="102"/>
      <c r="E58" s="102"/>
      <c r="F58" s="102"/>
      <c r="G58" s="96">
        <v>2</v>
      </c>
      <c r="H58" s="102"/>
      <c r="I58" s="96">
        <v>1</v>
      </c>
      <c r="J58" s="96">
        <v>1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96">
        <v>2</v>
      </c>
      <c r="AJ58" s="102"/>
      <c r="AK58" s="102"/>
      <c r="AL58" s="102"/>
      <c r="AM58" s="102"/>
      <c r="AN58" s="102"/>
      <c r="AO58" s="102"/>
      <c r="AP58" s="102"/>
      <c r="AQ58" s="102"/>
      <c r="AR58" s="96">
        <v>2</v>
      </c>
      <c r="AS58" s="96" t="s">
        <v>237</v>
      </c>
      <c r="AT58" s="102">
        <v>10</v>
      </c>
      <c r="AU58" s="97">
        <v>45923</v>
      </c>
      <c r="AV58" s="262" t="s">
        <v>361</v>
      </c>
      <c r="AW58" s="262"/>
      <c r="AX58" s="262"/>
      <c r="AY58" s="262"/>
      <c r="AZ58" s="262"/>
      <c r="BA58" s="262"/>
      <c r="BB58" s="262"/>
      <c r="BC58" s="262"/>
      <c r="BD58" s="262"/>
      <c r="BE58" s="102" t="s">
        <v>355</v>
      </c>
      <c r="BF58" s="102" t="s">
        <v>362</v>
      </c>
      <c r="BG58" s="102" t="s">
        <v>363</v>
      </c>
    </row>
    <row r="59" spans="1:59">
      <c r="A59" s="285"/>
      <c r="B59" s="267"/>
      <c r="C59" s="96">
        <v>1</v>
      </c>
      <c r="D59" s="102"/>
      <c r="E59" s="102"/>
      <c r="F59" s="102"/>
      <c r="G59" s="96">
        <v>3</v>
      </c>
      <c r="H59" s="102"/>
      <c r="I59" s="96">
        <v>1</v>
      </c>
      <c r="J59" s="96">
        <v>1</v>
      </c>
      <c r="K59" s="96">
        <v>1</v>
      </c>
      <c r="L59" s="102"/>
      <c r="M59" s="102"/>
      <c r="N59" s="102"/>
      <c r="O59" s="102"/>
      <c r="P59" s="102"/>
      <c r="Q59" s="102"/>
      <c r="R59" s="102"/>
      <c r="S59" s="102"/>
      <c r="T59" s="102"/>
      <c r="U59" s="96">
        <v>1</v>
      </c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96">
        <v>2</v>
      </c>
      <c r="AJ59" s="102"/>
      <c r="AK59" s="102"/>
      <c r="AL59" s="102"/>
      <c r="AM59" s="102"/>
      <c r="AN59" s="102"/>
      <c r="AO59" s="102"/>
      <c r="AP59" s="102"/>
      <c r="AQ59" s="102"/>
      <c r="AR59" s="96">
        <v>3</v>
      </c>
      <c r="AS59" s="96" t="s">
        <v>395</v>
      </c>
      <c r="AT59" s="102">
        <v>11</v>
      </c>
      <c r="AU59" s="97">
        <v>45923</v>
      </c>
      <c r="AV59" s="262" t="s">
        <v>361</v>
      </c>
      <c r="AW59" s="262"/>
      <c r="AX59" s="262"/>
      <c r="AY59" s="262"/>
      <c r="AZ59" s="262"/>
      <c r="BA59" s="262"/>
      <c r="BB59" s="262"/>
      <c r="BC59" s="262"/>
      <c r="BD59" s="262"/>
      <c r="BE59" s="102" t="s">
        <v>355</v>
      </c>
      <c r="BF59" s="102" t="s">
        <v>362</v>
      </c>
      <c r="BG59" s="102" t="s">
        <v>363</v>
      </c>
    </row>
    <row r="60" spans="1:59">
      <c r="A60" s="285"/>
      <c r="B60" s="267"/>
      <c r="C60" s="102"/>
      <c r="D60" s="102"/>
      <c r="E60" s="102"/>
      <c r="F60" s="102"/>
      <c r="G60" s="96">
        <v>36</v>
      </c>
      <c r="H60" s="96">
        <v>36</v>
      </c>
      <c r="I60" s="102"/>
      <c r="J60" s="102"/>
      <c r="K60" s="96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96">
        <v>36</v>
      </c>
      <c r="AJ60" s="102"/>
      <c r="AK60" s="102"/>
      <c r="AL60" s="102"/>
      <c r="AM60" s="102"/>
      <c r="AN60" s="102"/>
      <c r="AO60" s="102"/>
      <c r="AP60" s="102"/>
      <c r="AQ60" s="102"/>
      <c r="AR60" s="96">
        <v>36</v>
      </c>
      <c r="AS60" s="96" t="s">
        <v>396</v>
      </c>
      <c r="AT60" s="102">
        <v>65</v>
      </c>
      <c r="AU60" s="97">
        <v>45924</v>
      </c>
      <c r="AV60" s="262" t="s">
        <v>366</v>
      </c>
      <c r="AW60" s="262"/>
      <c r="AX60" s="262"/>
      <c r="AY60" s="262"/>
      <c r="AZ60" s="262"/>
      <c r="BA60" s="262"/>
      <c r="BB60" s="262"/>
      <c r="BC60" s="262"/>
      <c r="BD60" s="262"/>
      <c r="BE60" s="102" t="s">
        <v>355</v>
      </c>
      <c r="BF60" s="102" t="s">
        <v>367</v>
      </c>
      <c r="BG60" s="102" t="s">
        <v>368</v>
      </c>
    </row>
    <row r="61" spans="1:59">
      <c r="A61" s="285"/>
      <c r="B61" s="267"/>
      <c r="C61" s="102"/>
      <c r="D61" s="102"/>
      <c r="E61" s="102"/>
      <c r="F61" s="102"/>
      <c r="G61" s="96">
        <v>88</v>
      </c>
      <c r="H61" s="96">
        <v>88</v>
      </c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96">
        <v>88</v>
      </c>
      <c r="AJ61" s="102"/>
      <c r="AK61" s="102"/>
      <c r="AL61" s="102"/>
      <c r="AM61" s="102"/>
      <c r="AN61" s="102"/>
      <c r="AO61" s="102"/>
      <c r="AP61" s="102"/>
      <c r="AQ61" s="102"/>
      <c r="AR61" s="96">
        <v>88</v>
      </c>
      <c r="AS61" s="96" t="s">
        <v>397</v>
      </c>
      <c r="AT61" s="102">
        <v>173</v>
      </c>
      <c r="AU61" s="97">
        <v>45924</v>
      </c>
      <c r="AV61" s="262" t="s">
        <v>366</v>
      </c>
      <c r="AW61" s="262"/>
      <c r="AX61" s="262"/>
      <c r="AY61" s="262"/>
      <c r="AZ61" s="262"/>
      <c r="BA61" s="262"/>
      <c r="BB61" s="262"/>
      <c r="BC61" s="262"/>
      <c r="BD61" s="262"/>
      <c r="BE61" s="102" t="s">
        <v>355</v>
      </c>
      <c r="BF61" s="102" t="s">
        <v>370</v>
      </c>
      <c r="BG61" s="102" t="s">
        <v>368</v>
      </c>
    </row>
    <row r="62" spans="1:59">
      <c r="A62" s="285"/>
      <c r="B62" s="267"/>
      <c r="C62" s="96">
        <v>1</v>
      </c>
      <c r="D62" s="102"/>
      <c r="E62" s="102"/>
      <c r="F62" s="102"/>
      <c r="G62" s="96">
        <v>4</v>
      </c>
      <c r="H62" s="102"/>
      <c r="I62" s="96">
        <v>2</v>
      </c>
      <c r="J62" s="96">
        <v>1</v>
      </c>
      <c r="K62" s="96">
        <v>2</v>
      </c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96">
        <v>5</v>
      </c>
      <c r="AJ62" s="102"/>
      <c r="AK62" s="102"/>
      <c r="AL62" s="102"/>
      <c r="AM62" s="102"/>
      <c r="AN62" s="102"/>
      <c r="AO62" s="102"/>
      <c r="AP62" s="102"/>
      <c r="AQ62" s="102"/>
      <c r="AR62" s="96">
        <v>5</v>
      </c>
      <c r="AS62" s="96" t="s">
        <v>371</v>
      </c>
      <c r="AT62" s="102">
        <v>10</v>
      </c>
      <c r="AU62" s="97">
        <v>45905</v>
      </c>
      <c r="AV62" s="262" t="s">
        <v>398</v>
      </c>
      <c r="AW62" s="262"/>
      <c r="AX62" s="262"/>
      <c r="AY62" s="262"/>
      <c r="AZ62" s="262"/>
      <c r="BA62" s="262"/>
      <c r="BB62" s="262"/>
      <c r="BC62" s="262"/>
      <c r="BD62" s="262"/>
      <c r="BE62" s="102" t="s">
        <v>373</v>
      </c>
      <c r="BF62" s="102" t="s">
        <v>374</v>
      </c>
      <c r="BG62" s="102" t="s">
        <v>375</v>
      </c>
    </row>
    <row r="63" spans="1:59">
      <c r="A63" s="285"/>
      <c r="B63" s="267"/>
      <c r="C63" s="102"/>
      <c r="D63" s="102"/>
      <c r="E63" s="102"/>
      <c r="F63" s="102"/>
      <c r="G63" s="96">
        <v>2</v>
      </c>
      <c r="H63" s="102"/>
      <c r="I63" s="96">
        <v>1</v>
      </c>
      <c r="J63" s="96">
        <v>1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96">
        <v>2</v>
      </c>
      <c r="AJ63" s="102"/>
      <c r="AK63" s="102"/>
      <c r="AL63" s="102"/>
      <c r="AM63" s="102"/>
      <c r="AN63" s="102"/>
      <c r="AO63" s="102"/>
      <c r="AP63" s="102"/>
      <c r="AQ63" s="102"/>
      <c r="AR63" s="96">
        <v>2</v>
      </c>
      <c r="AS63" s="96" t="s">
        <v>399</v>
      </c>
      <c r="AT63" s="102">
        <v>12</v>
      </c>
      <c r="AU63" s="97">
        <v>45925</v>
      </c>
      <c r="AV63" s="262" t="s">
        <v>400</v>
      </c>
      <c r="AW63" s="262"/>
      <c r="AX63" s="262"/>
      <c r="AY63" s="262"/>
      <c r="AZ63" s="262"/>
      <c r="BA63" s="262"/>
      <c r="BB63" s="262"/>
      <c r="BC63" s="262"/>
      <c r="BD63" s="262"/>
      <c r="BE63" s="102" t="s">
        <v>378</v>
      </c>
      <c r="BF63" s="102" t="s">
        <v>379</v>
      </c>
      <c r="BG63" s="102" t="s">
        <v>380</v>
      </c>
    </row>
    <row r="64" spans="1:59">
      <c r="A64" s="285"/>
      <c r="B64" s="267"/>
      <c r="C64" s="259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1"/>
      <c r="AS64" s="96" t="s">
        <v>403</v>
      </c>
      <c r="AT64" s="102">
        <v>13</v>
      </c>
      <c r="AU64" s="97">
        <v>45925</v>
      </c>
      <c r="AV64" s="262" t="s">
        <v>382</v>
      </c>
      <c r="AW64" s="262"/>
      <c r="AX64" s="262"/>
      <c r="AY64" s="262"/>
      <c r="AZ64" s="262"/>
      <c r="BA64" s="262"/>
      <c r="BB64" s="262"/>
      <c r="BC64" s="262"/>
      <c r="BD64" s="262"/>
      <c r="BE64" s="102" t="s">
        <v>383</v>
      </c>
      <c r="BF64" s="102" t="s">
        <v>384</v>
      </c>
      <c r="BG64" s="102" t="s">
        <v>380</v>
      </c>
    </row>
    <row r="65" spans="1:59">
      <c r="A65" s="285"/>
      <c r="B65" s="267"/>
      <c r="C65" s="102"/>
      <c r="D65" s="102"/>
      <c r="E65" s="102"/>
      <c r="F65" s="102"/>
      <c r="G65" s="96">
        <v>13</v>
      </c>
      <c r="H65" s="102"/>
      <c r="I65" s="96">
        <v>3</v>
      </c>
      <c r="J65" s="96">
        <v>10</v>
      </c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96">
        <v>13</v>
      </c>
      <c r="AJ65" s="102"/>
      <c r="AK65" s="102"/>
      <c r="AL65" s="102"/>
      <c r="AM65" s="102"/>
      <c r="AN65" s="102"/>
      <c r="AO65" s="102"/>
      <c r="AP65" s="102"/>
      <c r="AQ65" s="102"/>
      <c r="AR65" s="96">
        <v>13</v>
      </c>
      <c r="AS65" s="96" t="s">
        <v>402</v>
      </c>
      <c r="AT65" s="102">
        <v>24</v>
      </c>
      <c r="AU65" s="97">
        <v>45929</v>
      </c>
      <c r="AV65" s="262" t="s">
        <v>386</v>
      </c>
      <c r="AW65" s="262"/>
      <c r="AX65" s="262"/>
      <c r="AY65" s="262"/>
      <c r="AZ65" s="262"/>
      <c r="BA65" s="262"/>
      <c r="BB65" s="262"/>
      <c r="BC65" s="262"/>
      <c r="BD65" s="262"/>
      <c r="BE65" s="102" t="s">
        <v>387</v>
      </c>
      <c r="BF65" s="102" t="s">
        <v>388</v>
      </c>
      <c r="BG65" s="102" t="s">
        <v>389</v>
      </c>
    </row>
    <row r="66" spans="1:59">
      <c r="B66" t="s">
        <v>258</v>
      </c>
      <c r="C66" s="102"/>
      <c r="D66" s="102"/>
      <c r="E66" s="102"/>
      <c r="F66" s="102"/>
      <c r="G66" s="96">
        <v>4</v>
      </c>
      <c r="H66" s="102"/>
      <c r="I66" s="96">
        <v>4</v>
      </c>
      <c r="J66" s="96">
        <v>4</v>
      </c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96">
        <v>4</v>
      </c>
      <c r="AJ66" s="102"/>
      <c r="AK66" s="102"/>
      <c r="AL66" s="102"/>
      <c r="AM66" s="102"/>
      <c r="AN66" s="102"/>
      <c r="AO66" s="102"/>
      <c r="AP66" s="102"/>
      <c r="AQ66" s="102"/>
      <c r="AR66" s="96">
        <v>4</v>
      </c>
      <c r="AS66" s="96" t="s">
        <v>131</v>
      </c>
      <c r="AT66" s="102">
        <v>9</v>
      </c>
      <c r="AU66" s="97">
        <v>45925</v>
      </c>
      <c r="AV66" s="262" t="s">
        <v>390</v>
      </c>
      <c r="AW66" s="262"/>
      <c r="AX66" s="262"/>
      <c r="AY66" s="262"/>
      <c r="AZ66" s="262"/>
      <c r="BA66" s="262"/>
      <c r="BB66" s="262"/>
      <c r="BC66" s="262"/>
      <c r="BD66" s="262"/>
      <c r="BE66" s="102" t="s">
        <v>387</v>
      </c>
      <c r="BF66" s="102" t="s">
        <v>388</v>
      </c>
      <c r="BG66" s="102" t="s">
        <v>391</v>
      </c>
    </row>
    <row r="67" spans="1:59">
      <c r="C67">
        <v>38</v>
      </c>
      <c r="E67">
        <v>1</v>
      </c>
      <c r="G67" s="101">
        <v>924</v>
      </c>
      <c r="H67">
        <v>506</v>
      </c>
      <c r="I67" s="101">
        <v>100</v>
      </c>
      <c r="J67" s="101">
        <v>330</v>
      </c>
      <c r="K67" s="104">
        <v>44</v>
      </c>
      <c r="U67">
        <v>19</v>
      </c>
      <c r="AI67" s="101">
        <v>964</v>
      </c>
      <c r="AL67">
        <v>21</v>
      </c>
      <c r="AR67" s="101">
        <v>958</v>
      </c>
      <c r="AS67">
        <v>977</v>
      </c>
      <c r="AT67" s="100">
        <v>1647</v>
      </c>
    </row>
    <row r="68" spans="1:59" ht="14.4" thickBot="1"/>
    <row r="69" spans="1:59" ht="14.4" thickBot="1">
      <c r="C69" s="52" t="s">
        <v>47</v>
      </c>
      <c r="D69" s="53">
        <v>1079</v>
      </c>
      <c r="F69" s="58"/>
      <c r="G69" s="59"/>
      <c r="H69" s="53" t="s">
        <v>259</v>
      </c>
      <c r="I69" s="53" t="s">
        <v>260</v>
      </c>
      <c r="K69" s="64" t="s">
        <v>261</v>
      </c>
      <c r="L69" s="65">
        <v>6</v>
      </c>
    </row>
    <row r="70" spans="1:59" ht="14.4" thickBot="1">
      <c r="C70" s="54" t="s">
        <v>262</v>
      </c>
      <c r="D70" s="55">
        <v>1242</v>
      </c>
      <c r="F70" s="60" t="s">
        <v>263</v>
      </c>
      <c r="G70" s="61">
        <v>224</v>
      </c>
      <c r="H70" s="62">
        <v>134</v>
      </c>
      <c r="I70" s="62">
        <v>90</v>
      </c>
      <c r="K70" s="66" t="s">
        <v>264</v>
      </c>
      <c r="L70" s="61">
        <v>10</v>
      </c>
    </row>
    <row r="71" spans="1:59" ht="14.4" thickBot="1">
      <c r="C71" s="54" t="s">
        <v>265</v>
      </c>
      <c r="D71" s="55">
        <v>107</v>
      </c>
      <c r="F71" s="60" t="s">
        <v>266</v>
      </c>
      <c r="G71" s="61">
        <v>100</v>
      </c>
      <c r="H71" s="62">
        <v>44</v>
      </c>
      <c r="I71" s="62">
        <v>56</v>
      </c>
      <c r="K71" s="66" t="s">
        <v>267</v>
      </c>
      <c r="L71" s="61">
        <v>26</v>
      </c>
    </row>
    <row r="72" spans="1:59" ht="14.4" thickBot="1">
      <c r="C72" s="54" t="s">
        <v>268</v>
      </c>
      <c r="D72" s="55">
        <v>0</v>
      </c>
      <c r="F72" s="60" t="s">
        <v>269</v>
      </c>
      <c r="G72" s="61">
        <v>72</v>
      </c>
      <c r="H72" s="62">
        <v>27</v>
      </c>
      <c r="I72" s="62">
        <v>45</v>
      </c>
      <c r="K72" s="66" t="s">
        <v>270</v>
      </c>
      <c r="L72" s="61">
        <v>19</v>
      </c>
    </row>
    <row r="73" spans="1:59" ht="14.4" thickBot="1">
      <c r="C73" s="54" t="s">
        <v>271</v>
      </c>
      <c r="D73" s="55">
        <v>0</v>
      </c>
      <c r="F73" s="60" t="s">
        <v>272</v>
      </c>
      <c r="G73" s="61">
        <v>237</v>
      </c>
      <c r="H73" s="62">
        <v>116</v>
      </c>
      <c r="I73" s="62">
        <v>121</v>
      </c>
      <c r="K73" s="56"/>
      <c r="L73" s="63">
        <v>61</v>
      </c>
    </row>
    <row r="74" spans="1:59" ht="14.4" thickBot="1">
      <c r="C74" s="54" t="s">
        <v>273</v>
      </c>
      <c r="D74" s="55">
        <v>0</v>
      </c>
      <c r="F74" s="60" t="s">
        <v>274</v>
      </c>
      <c r="G74" s="61">
        <v>11</v>
      </c>
      <c r="H74" s="62">
        <v>4</v>
      </c>
      <c r="I74" s="62">
        <v>7</v>
      </c>
    </row>
    <row r="75" spans="1:59" ht="14.4" thickBot="1">
      <c r="C75" s="54" t="s">
        <v>275</v>
      </c>
      <c r="D75" s="55">
        <v>2262</v>
      </c>
      <c r="F75" s="60" t="s">
        <v>276</v>
      </c>
      <c r="G75" s="61">
        <v>117</v>
      </c>
      <c r="H75" s="62">
        <v>39</v>
      </c>
      <c r="I75" s="62">
        <v>78</v>
      </c>
    </row>
    <row r="76" spans="1:59" ht="16.2" thickBot="1">
      <c r="C76" s="56"/>
      <c r="D76" s="57">
        <v>2321</v>
      </c>
      <c r="F76" s="60" t="s">
        <v>277</v>
      </c>
      <c r="G76" s="61">
        <v>48</v>
      </c>
      <c r="H76" s="62">
        <v>31</v>
      </c>
      <c r="I76" s="62">
        <v>17</v>
      </c>
    </row>
    <row r="77" spans="1:59" ht="14.4" thickBot="1">
      <c r="F77" s="60" t="s">
        <v>278</v>
      </c>
      <c r="G77" s="61">
        <v>1512</v>
      </c>
      <c r="H77" s="62">
        <v>684</v>
      </c>
      <c r="I77" s="62">
        <v>828</v>
      </c>
    </row>
    <row r="78" spans="1:59" ht="14.4" thickBot="1">
      <c r="F78" s="56"/>
      <c r="G78" s="63">
        <v>2321</v>
      </c>
      <c r="H78" s="27"/>
      <c r="I78" s="27"/>
    </row>
  </sheetData>
  <mergeCells count="81">
    <mergeCell ref="AV66:BD66"/>
    <mergeCell ref="AV6:BD6"/>
    <mergeCell ref="AV7:BD7"/>
    <mergeCell ref="AV15:BD15"/>
    <mergeCell ref="AV16:BD16"/>
    <mergeCell ref="AV40:BD40"/>
    <mergeCell ref="AV39:BD39"/>
    <mergeCell ref="AV11:BD11"/>
    <mergeCell ref="AV12:BD12"/>
    <mergeCell ref="AV29:BD29"/>
    <mergeCell ref="AV8:BD8"/>
    <mergeCell ref="AV9:BD9"/>
    <mergeCell ref="AV32:BD32"/>
    <mergeCell ref="AV28:BD28"/>
    <mergeCell ref="AV23:BD23"/>
    <mergeCell ref="AV14:BD14"/>
    <mergeCell ref="A1:BG1"/>
    <mergeCell ref="L2:AK2"/>
    <mergeCell ref="AL2:AR2"/>
    <mergeCell ref="A5:A65"/>
    <mergeCell ref="B5:B9"/>
    <mergeCell ref="B10:B12"/>
    <mergeCell ref="B13:B17"/>
    <mergeCell ref="B18:B20"/>
    <mergeCell ref="B21:B23"/>
    <mergeCell ref="B24:B26"/>
    <mergeCell ref="B27:B29"/>
    <mergeCell ref="B30:B32"/>
    <mergeCell ref="AV2:BD2"/>
    <mergeCell ref="AV18:BD18"/>
    <mergeCell ref="AV19:BD19"/>
    <mergeCell ref="AV20:BD20"/>
    <mergeCell ref="AV24:BD24"/>
    <mergeCell ref="AV25:BD25"/>
    <mergeCell ref="AV4:BD4"/>
    <mergeCell ref="AV5:BD5"/>
    <mergeCell ref="AV10:BD10"/>
    <mergeCell ref="AV13:BD13"/>
    <mergeCell ref="AV17:BD17"/>
    <mergeCell ref="AV21:BD21"/>
    <mergeCell ref="AV22:BD22"/>
    <mergeCell ref="AV46:BD46"/>
    <mergeCell ref="AV45:BD45"/>
    <mergeCell ref="AV44:BD44"/>
    <mergeCell ref="AV41:BD41"/>
    <mergeCell ref="AV42:BD42"/>
    <mergeCell ref="AV43:BD43"/>
    <mergeCell ref="AV36:BD36"/>
    <mergeCell ref="AV37:BD37"/>
    <mergeCell ref="AV38:BD38"/>
    <mergeCell ref="AV27:BD27"/>
    <mergeCell ref="AV30:BD30"/>
    <mergeCell ref="AV31:BD31"/>
    <mergeCell ref="AV33:BD33"/>
    <mergeCell ref="AV26:BD26"/>
    <mergeCell ref="B33:B65"/>
    <mergeCell ref="C30:AR30"/>
    <mergeCell ref="AV51:BD51"/>
    <mergeCell ref="AV47:BD47"/>
    <mergeCell ref="AV48:BD48"/>
    <mergeCell ref="AV49:BD49"/>
    <mergeCell ref="AV50:BD50"/>
    <mergeCell ref="AV34:BD34"/>
    <mergeCell ref="AV35:BD35"/>
    <mergeCell ref="AV52:BD52"/>
    <mergeCell ref="AV53:BD53"/>
    <mergeCell ref="AV65:BD65"/>
    <mergeCell ref="AV56:BD56"/>
    <mergeCell ref="AV57:BD57"/>
    <mergeCell ref="C52:AR52"/>
    <mergeCell ref="C53:AR53"/>
    <mergeCell ref="C64:AR64"/>
    <mergeCell ref="AV63:BD63"/>
    <mergeCell ref="AV64:BD64"/>
    <mergeCell ref="AV58:BD58"/>
    <mergeCell ref="AV59:BD59"/>
    <mergeCell ref="AV60:BD60"/>
    <mergeCell ref="AV61:BD61"/>
    <mergeCell ref="AV62:BD62"/>
    <mergeCell ref="AV54:BD54"/>
    <mergeCell ref="AV55:BD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B25F-320C-4C05-ACCF-3EFC3586B4F3}">
  <dimension ref="A1:BH78"/>
  <sheetViews>
    <sheetView zoomScale="23" zoomScaleNormal="100" workbookViewId="0">
      <selection activeCell="AW25" sqref="AW25:BE32"/>
    </sheetView>
  </sheetViews>
  <sheetFormatPr baseColWidth="10" defaultColWidth="11.3984375" defaultRowHeight="13.8"/>
  <cols>
    <col min="1" max="1" width="12.3984375" bestFit="1" customWidth="1"/>
    <col min="2" max="2" width="26" bestFit="1" customWidth="1"/>
    <col min="3" max="3" width="12.3984375" customWidth="1"/>
    <col min="5" max="5" width="18" customWidth="1"/>
    <col min="13" max="13" width="10.3984375" bestFit="1" customWidth="1"/>
    <col min="14" max="14" width="13.3984375" bestFit="1" customWidth="1"/>
    <col min="24" max="24" width="12.69921875" bestFit="1" customWidth="1"/>
    <col min="25" max="25" width="12.8984375" bestFit="1" customWidth="1"/>
    <col min="26" max="26" width="13.3984375" bestFit="1" customWidth="1"/>
    <col min="27" max="27" width="10.59765625" bestFit="1" customWidth="1"/>
    <col min="28" max="28" width="15.3984375" bestFit="1" customWidth="1"/>
    <col min="29" max="29" width="16.296875" bestFit="1" customWidth="1"/>
    <col min="30" max="30" width="12" bestFit="1" customWidth="1"/>
    <col min="32" max="32" width="13.3984375" bestFit="1" customWidth="1"/>
    <col min="35" max="35" width="10.3984375" bestFit="1" customWidth="1"/>
    <col min="36" max="36" width="13.296875" bestFit="1" customWidth="1"/>
    <col min="41" max="41" width="12.09765625" bestFit="1" customWidth="1"/>
    <col min="42" max="42" width="12.3984375" bestFit="1" customWidth="1"/>
    <col min="43" max="43" width="13.3984375" bestFit="1" customWidth="1"/>
    <col min="45" max="45" width="17.3984375" bestFit="1" customWidth="1"/>
    <col min="48" max="48" width="26.09765625" bestFit="1" customWidth="1"/>
    <col min="57" max="57" width="65.3984375" customWidth="1"/>
    <col min="58" max="58" width="93.3984375" customWidth="1"/>
    <col min="59" max="59" width="246.296875" customWidth="1"/>
    <col min="60" max="60" width="72.09765625" customWidth="1"/>
  </cols>
  <sheetData>
    <row r="1" spans="1:60">
      <c r="A1" s="324" t="s">
        <v>47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4"/>
      <c r="BC1" s="324"/>
      <c r="BD1" s="324"/>
      <c r="BE1" s="324"/>
      <c r="BF1" s="324"/>
      <c r="BG1" s="324"/>
      <c r="BH1" s="324"/>
    </row>
    <row r="2" spans="1:60">
      <c r="L2" s="312" t="s">
        <v>48</v>
      </c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4" t="s">
        <v>49</v>
      </c>
      <c r="AM2" s="315"/>
      <c r="AN2" s="315"/>
      <c r="AO2" s="315"/>
      <c r="AP2" s="315"/>
      <c r="AQ2" s="315"/>
      <c r="AR2" s="315"/>
      <c r="AS2" s="306" t="s">
        <v>50</v>
      </c>
      <c r="AT2" s="306"/>
      <c r="AU2" s="45" t="s">
        <v>51</v>
      </c>
      <c r="AV2" s="3" t="s">
        <v>52</v>
      </c>
      <c r="AW2" s="286" t="s">
        <v>53</v>
      </c>
      <c r="AX2" s="286"/>
      <c r="AY2" s="286"/>
      <c r="AZ2" s="286"/>
      <c r="BA2" s="286"/>
      <c r="BB2" s="286"/>
      <c r="BC2" s="286"/>
      <c r="BD2" s="286"/>
      <c r="BE2" s="286"/>
      <c r="BF2" s="46" t="s">
        <v>54</v>
      </c>
      <c r="BG2" s="45" t="s">
        <v>55</v>
      </c>
      <c r="BH2" s="46" t="s">
        <v>56</v>
      </c>
    </row>
    <row r="3" spans="1:60">
      <c r="A3" s="46" t="s">
        <v>57</v>
      </c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63</v>
      </c>
      <c r="H3" s="45" t="s">
        <v>64</v>
      </c>
      <c r="I3" s="45" t="s">
        <v>65</v>
      </c>
      <c r="J3" s="45" t="s">
        <v>66</v>
      </c>
      <c r="K3" s="45" t="s">
        <v>67</v>
      </c>
      <c r="L3" s="46" t="s">
        <v>68</v>
      </c>
      <c r="M3" s="46" t="s">
        <v>69</v>
      </c>
      <c r="N3" s="46" t="s">
        <v>70</v>
      </c>
      <c r="O3" s="46" t="s">
        <v>71</v>
      </c>
      <c r="P3" s="46" t="s">
        <v>72</v>
      </c>
      <c r="Q3" s="46" t="s">
        <v>73</v>
      </c>
      <c r="R3" s="46" t="s">
        <v>74</v>
      </c>
      <c r="S3" s="46" t="s">
        <v>75</v>
      </c>
      <c r="T3" s="46" t="s">
        <v>76</v>
      </c>
      <c r="U3" s="46" t="s">
        <v>77</v>
      </c>
      <c r="V3" s="46" t="s">
        <v>78</v>
      </c>
      <c r="W3" s="46" t="s">
        <v>79</v>
      </c>
      <c r="X3" s="46" t="s">
        <v>80</v>
      </c>
      <c r="Y3" s="46" t="s">
        <v>81</v>
      </c>
      <c r="Z3" s="46" t="s">
        <v>82</v>
      </c>
      <c r="AA3" s="46" t="s">
        <v>83</v>
      </c>
      <c r="AB3" s="46" t="s">
        <v>84</v>
      </c>
      <c r="AC3" s="46" t="s">
        <v>85</v>
      </c>
      <c r="AD3" s="46" t="s">
        <v>86</v>
      </c>
      <c r="AE3" s="46" t="s">
        <v>87</v>
      </c>
      <c r="AF3" s="46" t="s">
        <v>88</v>
      </c>
      <c r="AG3" s="46" t="s">
        <v>89</v>
      </c>
      <c r="AH3" s="46" t="s">
        <v>62</v>
      </c>
      <c r="AI3" s="46" t="s">
        <v>90</v>
      </c>
      <c r="AJ3" s="46" t="s">
        <v>91</v>
      </c>
      <c r="AK3" s="46" t="s">
        <v>92</v>
      </c>
      <c r="AL3" s="45" t="s">
        <v>93</v>
      </c>
      <c r="AM3" s="45" t="s">
        <v>94</v>
      </c>
      <c r="AN3" s="45" t="s">
        <v>95</v>
      </c>
      <c r="AO3" s="45" t="s">
        <v>96</v>
      </c>
      <c r="AP3" s="45" t="s">
        <v>97</v>
      </c>
      <c r="AQ3" s="45" t="s">
        <v>98</v>
      </c>
      <c r="AR3" s="45" t="s">
        <v>99</v>
      </c>
    </row>
    <row r="4" spans="1:60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U4">
        <f>39+16+26+14+14+22</f>
        <v>131</v>
      </c>
    </row>
    <row r="5" spans="1:60">
      <c r="A5" s="285" t="s">
        <v>100</v>
      </c>
      <c r="B5" s="266" t="s">
        <v>40</v>
      </c>
      <c r="C5" s="70"/>
      <c r="D5" s="44"/>
      <c r="E5" s="44"/>
      <c r="F5" s="44"/>
      <c r="G5" s="42">
        <v>39</v>
      </c>
      <c r="H5" s="42">
        <v>39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2">
        <v>39</v>
      </c>
      <c r="AJ5" s="44"/>
      <c r="AK5" s="44"/>
      <c r="AL5" s="44"/>
      <c r="AM5" s="44"/>
      <c r="AN5" s="44"/>
      <c r="AO5" s="44"/>
      <c r="AP5" s="44"/>
      <c r="AQ5" s="44"/>
      <c r="AR5" s="42">
        <v>39</v>
      </c>
      <c r="AS5" s="290" t="s">
        <v>101</v>
      </c>
      <c r="AT5" s="291"/>
      <c r="AU5" s="44">
        <v>58</v>
      </c>
      <c r="AV5" s="7">
        <v>45909</v>
      </c>
      <c r="AW5" s="292" t="s">
        <v>102</v>
      </c>
      <c r="AX5" s="293"/>
      <c r="AY5" s="293"/>
      <c r="AZ5" s="293"/>
      <c r="BA5" s="293"/>
      <c r="BB5" s="293"/>
      <c r="BC5" s="293"/>
      <c r="BD5" s="293"/>
      <c r="BE5" s="294"/>
      <c r="BF5" s="44" t="s">
        <v>103</v>
      </c>
      <c r="BG5" s="44" t="s">
        <v>104</v>
      </c>
      <c r="BH5" s="44" t="s">
        <v>105</v>
      </c>
    </row>
    <row r="6" spans="1:60">
      <c r="A6" s="285"/>
      <c r="B6" s="266"/>
      <c r="C6" s="70"/>
      <c r="D6" s="44"/>
      <c r="E6" s="44"/>
      <c r="F6" s="44"/>
      <c r="G6" s="42">
        <v>16</v>
      </c>
      <c r="H6" s="42">
        <v>16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2">
        <v>16</v>
      </c>
      <c r="AJ6" s="44"/>
      <c r="AK6" s="44"/>
      <c r="AL6" s="44"/>
      <c r="AM6" s="44"/>
      <c r="AN6" s="44"/>
      <c r="AO6" s="44"/>
      <c r="AP6" s="44"/>
      <c r="AQ6" s="44"/>
      <c r="AR6" s="42">
        <v>16</v>
      </c>
      <c r="AS6" s="290" t="s">
        <v>106</v>
      </c>
      <c r="AT6" s="291"/>
      <c r="AU6" s="44">
        <v>32</v>
      </c>
      <c r="AV6" s="7">
        <v>45917</v>
      </c>
      <c r="AW6" s="292" t="s">
        <v>102</v>
      </c>
      <c r="AX6" s="293"/>
      <c r="AY6" s="293"/>
      <c r="AZ6" s="293"/>
      <c r="BA6" s="293"/>
      <c r="BB6" s="293"/>
      <c r="BC6" s="293"/>
      <c r="BD6" s="293"/>
      <c r="BE6" s="294"/>
      <c r="BF6" s="44" t="s">
        <v>103</v>
      </c>
      <c r="BG6" s="44" t="s">
        <v>107</v>
      </c>
      <c r="BH6" s="44" t="s">
        <v>105</v>
      </c>
    </row>
    <row r="7" spans="1:60">
      <c r="A7" s="285"/>
      <c r="B7" s="266"/>
      <c r="C7" s="70"/>
      <c r="D7" s="44"/>
      <c r="E7" s="44"/>
      <c r="F7" s="44"/>
      <c r="G7" s="42">
        <v>26</v>
      </c>
      <c r="H7" s="42">
        <v>26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2">
        <v>26</v>
      </c>
      <c r="AJ7" s="44"/>
      <c r="AK7" s="44"/>
      <c r="AL7" s="44"/>
      <c r="AM7" s="44"/>
      <c r="AN7" s="44"/>
      <c r="AO7" s="44"/>
      <c r="AP7" s="44"/>
      <c r="AQ7" s="44"/>
      <c r="AR7" s="42">
        <v>23</v>
      </c>
      <c r="AS7" s="290" t="s">
        <v>108</v>
      </c>
      <c r="AT7" s="291"/>
      <c r="AU7" s="44">
        <v>43</v>
      </c>
      <c r="AV7" s="7">
        <v>45918</v>
      </c>
      <c r="AW7" s="292" t="s">
        <v>102</v>
      </c>
      <c r="AX7" s="293"/>
      <c r="AY7" s="293"/>
      <c r="AZ7" s="293"/>
      <c r="BA7" s="293"/>
      <c r="BB7" s="293"/>
      <c r="BC7" s="293"/>
      <c r="BD7" s="293"/>
      <c r="BE7" s="294"/>
      <c r="BF7" s="44" t="s">
        <v>103</v>
      </c>
      <c r="BG7" s="44" t="s">
        <v>109</v>
      </c>
      <c r="BH7" s="44" t="s">
        <v>105</v>
      </c>
    </row>
    <row r="8" spans="1:60">
      <c r="A8" s="285"/>
      <c r="B8" s="266"/>
      <c r="C8" s="70"/>
      <c r="D8" s="44"/>
      <c r="E8" s="44"/>
      <c r="F8" s="44"/>
      <c r="G8" s="42">
        <v>14</v>
      </c>
      <c r="H8" s="42">
        <v>14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2">
        <v>14</v>
      </c>
      <c r="AJ8" s="44"/>
      <c r="AK8" s="44"/>
      <c r="AL8" s="44"/>
      <c r="AM8" s="44"/>
      <c r="AN8" s="44"/>
      <c r="AO8" s="44"/>
      <c r="AP8" s="44"/>
      <c r="AQ8" s="44"/>
      <c r="AR8" s="42">
        <v>14</v>
      </c>
      <c r="AS8" s="290" t="s">
        <v>110</v>
      </c>
      <c r="AT8" s="291"/>
      <c r="AU8" s="44">
        <v>24</v>
      </c>
      <c r="AV8" s="7">
        <v>45922</v>
      </c>
      <c r="AW8" s="292" t="s">
        <v>111</v>
      </c>
      <c r="AX8" s="293"/>
      <c r="AY8" s="293"/>
      <c r="AZ8" s="293"/>
      <c r="BA8" s="293"/>
      <c r="BB8" s="293"/>
      <c r="BC8" s="293"/>
      <c r="BD8" s="293"/>
      <c r="BE8" s="294"/>
      <c r="BF8" s="44" t="s">
        <v>103</v>
      </c>
      <c r="BG8" s="44" t="s">
        <v>104</v>
      </c>
      <c r="BH8" s="44" t="s">
        <v>105</v>
      </c>
    </row>
    <row r="9" spans="1:60">
      <c r="A9" s="285"/>
      <c r="B9" s="266"/>
      <c r="C9" s="70"/>
      <c r="D9" s="1"/>
      <c r="E9" s="1"/>
      <c r="F9" s="1"/>
      <c r="G9" s="13">
        <v>14</v>
      </c>
      <c r="H9" s="13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3">
        <v>14</v>
      </c>
      <c r="AJ9" s="1"/>
      <c r="AK9" s="1"/>
      <c r="AL9" s="1"/>
      <c r="AM9" s="1"/>
      <c r="AN9" s="1"/>
      <c r="AO9" s="1"/>
      <c r="AP9" s="1"/>
      <c r="AQ9" s="1"/>
      <c r="AR9" s="13">
        <v>14</v>
      </c>
      <c r="AS9" s="297" t="s">
        <v>112</v>
      </c>
      <c r="AT9" s="297"/>
      <c r="AU9" s="44">
        <v>20</v>
      </c>
      <c r="AV9" s="7">
        <v>45922</v>
      </c>
      <c r="AW9" s="295" t="s">
        <v>113</v>
      </c>
      <c r="AX9" s="295"/>
      <c r="AY9" s="295"/>
      <c r="AZ9" s="295"/>
      <c r="BA9" s="295"/>
      <c r="BB9" s="295"/>
      <c r="BC9" s="295"/>
      <c r="BD9" s="295"/>
      <c r="BE9" s="295"/>
      <c r="BF9" s="44" t="s">
        <v>103</v>
      </c>
      <c r="BG9" s="44" t="s">
        <v>114</v>
      </c>
      <c r="BH9" s="44" t="s">
        <v>105</v>
      </c>
    </row>
    <row r="10" spans="1:60">
      <c r="A10" s="285"/>
      <c r="B10" s="266" t="s">
        <v>36</v>
      </c>
      <c r="C10" s="70"/>
      <c r="D10" s="44"/>
      <c r="E10" s="44"/>
      <c r="F10" s="44"/>
      <c r="G10" s="42">
        <v>22</v>
      </c>
      <c r="H10" s="44"/>
      <c r="I10" s="42">
        <v>3</v>
      </c>
      <c r="J10" s="42">
        <v>12</v>
      </c>
      <c r="K10" s="42">
        <v>7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2">
        <v>22</v>
      </c>
      <c r="AJ10" s="44"/>
      <c r="AK10" s="44"/>
      <c r="AL10" s="44"/>
      <c r="AM10" s="44"/>
      <c r="AN10" s="44"/>
      <c r="AO10" s="44"/>
      <c r="AP10" s="44"/>
      <c r="AQ10" s="44"/>
      <c r="AR10" s="42">
        <v>22</v>
      </c>
      <c r="AS10" s="290" t="s">
        <v>115</v>
      </c>
      <c r="AT10" s="291"/>
      <c r="AU10" s="44">
        <v>40</v>
      </c>
      <c r="AV10" s="7">
        <v>45905</v>
      </c>
      <c r="AW10" s="301" t="s">
        <v>116</v>
      </c>
      <c r="AX10" s="301"/>
      <c r="AY10" s="301"/>
      <c r="AZ10" s="301"/>
      <c r="BA10" s="301"/>
      <c r="BB10" s="301"/>
      <c r="BC10" s="301"/>
      <c r="BD10" s="301"/>
      <c r="BE10" s="301"/>
      <c r="BF10" s="44" t="s">
        <v>117</v>
      </c>
      <c r="BG10" s="44" t="s">
        <v>118</v>
      </c>
      <c r="BH10" s="44" t="s">
        <v>119</v>
      </c>
    </row>
    <row r="11" spans="1:60">
      <c r="A11" s="285"/>
      <c r="B11" s="266"/>
      <c r="C11" s="67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291"/>
      <c r="AR11" s="42"/>
      <c r="AS11" s="290" t="s">
        <v>120</v>
      </c>
      <c r="AT11" s="291"/>
      <c r="AU11" s="10">
        <v>27</v>
      </c>
      <c r="AV11" s="7">
        <v>45919</v>
      </c>
      <c r="AW11" s="292" t="s">
        <v>116</v>
      </c>
      <c r="AX11" s="293"/>
      <c r="AY11" s="293"/>
      <c r="AZ11" s="293"/>
      <c r="BA11" s="293"/>
      <c r="BB11" s="293"/>
      <c r="BC11" s="293"/>
      <c r="BD11" s="293"/>
      <c r="BE11" s="294"/>
      <c r="BF11" s="44" t="s">
        <v>117</v>
      </c>
      <c r="BG11" s="44" t="s">
        <v>121</v>
      </c>
      <c r="BH11" s="44" t="s">
        <v>105</v>
      </c>
    </row>
    <row r="12" spans="1:60">
      <c r="A12" s="285"/>
      <c r="B12" s="266"/>
      <c r="C12" s="6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1"/>
      <c r="AS12" s="290" t="s">
        <v>122</v>
      </c>
      <c r="AT12" s="291"/>
      <c r="AU12" s="10">
        <v>32</v>
      </c>
      <c r="AV12" s="7">
        <v>45919</v>
      </c>
      <c r="AW12" s="292" t="s">
        <v>116</v>
      </c>
      <c r="AX12" s="293"/>
      <c r="AY12" s="293"/>
      <c r="AZ12" s="293"/>
      <c r="BA12" s="293"/>
      <c r="BB12" s="293"/>
      <c r="BC12" s="293"/>
      <c r="BD12" s="293"/>
      <c r="BE12" s="294"/>
      <c r="BF12" s="44" t="s">
        <v>117</v>
      </c>
      <c r="BG12" s="44" t="s">
        <v>123</v>
      </c>
      <c r="BH12" s="44" t="s">
        <v>105</v>
      </c>
    </row>
    <row r="13" spans="1:60">
      <c r="A13" s="285"/>
      <c r="B13" s="266" t="s">
        <v>124</v>
      </c>
      <c r="C13" s="67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291"/>
      <c r="AS13" s="297" t="s">
        <v>125</v>
      </c>
      <c r="AT13" s="297"/>
      <c r="AU13" s="44">
        <v>19</v>
      </c>
      <c r="AV13" s="7">
        <v>45908</v>
      </c>
      <c r="AW13" s="292" t="s">
        <v>126</v>
      </c>
      <c r="AX13" s="293"/>
      <c r="AY13" s="293"/>
      <c r="AZ13" s="293"/>
      <c r="BA13" s="293"/>
      <c r="BB13" s="293"/>
      <c r="BC13" s="293"/>
      <c r="BD13" s="293"/>
      <c r="BE13" s="294"/>
      <c r="BF13" s="44" t="s">
        <v>127</v>
      </c>
      <c r="BG13" s="44" t="s">
        <v>128</v>
      </c>
      <c r="BH13" s="44" t="s">
        <v>105</v>
      </c>
    </row>
    <row r="14" spans="1:60">
      <c r="A14" s="285"/>
      <c r="B14" s="266"/>
      <c r="C14" s="68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10"/>
      <c r="AS14" s="319" t="s">
        <v>129</v>
      </c>
      <c r="AT14" s="319"/>
      <c r="AU14" s="11">
        <v>15</v>
      </c>
      <c r="AV14" s="12">
        <v>45908</v>
      </c>
      <c r="AW14" s="316" t="s">
        <v>126</v>
      </c>
      <c r="AX14" s="317"/>
      <c r="AY14" s="317"/>
      <c r="AZ14" s="317"/>
      <c r="BA14" s="317"/>
      <c r="BB14" s="317"/>
      <c r="BC14" s="317"/>
      <c r="BD14" s="317"/>
      <c r="BE14" s="318"/>
      <c r="BF14" s="44" t="s">
        <v>127</v>
      </c>
      <c r="BG14" s="44" t="s">
        <v>130</v>
      </c>
      <c r="BH14" s="44" t="s">
        <v>105</v>
      </c>
    </row>
    <row r="15" spans="1:60">
      <c r="A15" s="285"/>
      <c r="B15" s="266"/>
      <c r="C15" s="70"/>
      <c r="D15" s="44"/>
      <c r="E15" s="44"/>
      <c r="F15" s="44"/>
      <c r="G15" s="42">
        <v>4</v>
      </c>
      <c r="H15" s="44"/>
      <c r="I15" s="42">
        <v>2</v>
      </c>
      <c r="J15" s="44"/>
      <c r="K15" s="42">
        <v>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2">
        <v>4</v>
      </c>
      <c r="AJ15" s="44"/>
      <c r="AK15" s="44"/>
      <c r="AL15" s="44"/>
      <c r="AM15" s="44"/>
      <c r="AN15" s="44"/>
      <c r="AO15" s="44"/>
      <c r="AP15" s="44"/>
      <c r="AQ15" s="44"/>
      <c r="AR15" s="42">
        <v>4</v>
      </c>
      <c r="AS15" s="290" t="s">
        <v>131</v>
      </c>
      <c r="AT15" s="291"/>
      <c r="AU15" s="44">
        <v>9</v>
      </c>
      <c r="AV15" s="7">
        <v>45916</v>
      </c>
      <c r="AW15" s="292" t="s">
        <v>132</v>
      </c>
      <c r="AX15" s="293"/>
      <c r="AY15" s="293"/>
      <c r="AZ15" s="293"/>
      <c r="BA15" s="293"/>
      <c r="BB15" s="293"/>
      <c r="BC15" s="293"/>
      <c r="BD15" s="293"/>
      <c r="BE15" s="294"/>
      <c r="BF15" s="44" t="s">
        <v>133</v>
      </c>
      <c r="BG15" s="44" t="s">
        <v>134</v>
      </c>
      <c r="BH15" s="44" t="s">
        <v>135</v>
      </c>
    </row>
    <row r="16" spans="1:60">
      <c r="A16" s="285"/>
      <c r="B16" s="266"/>
      <c r="C16" s="67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291"/>
      <c r="AS16" s="290" t="s">
        <v>136</v>
      </c>
      <c r="AT16" s="291"/>
      <c r="AU16" s="44">
        <v>22</v>
      </c>
      <c r="AV16" s="7">
        <v>45918</v>
      </c>
      <c r="AW16" s="292" t="s">
        <v>126</v>
      </c>
      <c r="AX16" s="293"/>
      <c r="AY16" s="293"/>
      <c r="AZ16" s="293"/>
      <c r="BA16" s="293"/>
      <c r="BB16" s="293"/>
      <c r="BC16" s="293"/>
      <c r="BD16" s="293"/>
      <c r="BE16" s="294"/>
      <c r="BF16" s="44" t="s">
        <v>127</v>
      </c>
      <c r="BG16" s="44" t="s">
        <v>137</v>
      </c>
      <c r="BH16" s="44" t="s">
        <v>105</v>
      </c>
    </row>
    <row r="17" spans="1:60">
      <c r="A17" s="285"/>
      <c r="B17" s="266"/>
      <c r="C17" s="69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319" t="s">
        <v>138</v>
      </c>
      <c r="AT17" s="319"/>
      <c r="AU17" s="10">
        <v>18</v>
      </c>
      <c r="AV17" s="50">
        <v>45922</v>
      </c>
      <c r="AW17" s="317" t="s">
        <v>139</v>
      </c>
      <c r="AX17" s="317"/>
      <c r="AY17" s="317"/>
      <c r="AZ17" s="317"/>
      <c r="BA17" s="317"/>
      <c r="BB17" s="317"/>
      <c r="BC17" s="317"/>
      <c r="BD17" s="317"/>
      <c r="BE17" s="318"/>
      <c r="BF17" s="10" t="s">
        <v>140</v>
      </c>
      <c r="BG17" s="10" t="s">
        <v>141</v>
      </c>
      <c r="BH17" s="10" t="s">
        <v>105</v>
      </c>
    </row>
    <row r="18" spans="1:60">
      <c r="A18" s="285"/>
      <c r="B18" s="266" t="s">
        <v>32</v>
      </c>
      <c r="C18" s="113"/>
      <c r="D18" s="111"/>
      <c r="E18" s="111"/>
      <c r="F18" s="111"/>
      <c r="G18" s="110">
        <v>4</v>
      </c>
      <c r="H18" s="111"/>
      <c r="I18" s="111"/>
      <c r="J18" s="110">
        <v>2</v>
      </c>
      <c r="K18" s="110">
        <v>2</v>
      </c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0">
        <v>4</v>
      </c>
      <c r="AJ18" s="111"/>
      <c r="AK18" s="111"/>
      <c r="AL18" s="111"/>
      <c r="AM18" s="111"/>
      <c r="AN18" s="111"/>
      <c r="AO18" s="111"/>
      <c r="AP18" s="111"/>
      <c r="AQ18" s="111"/>
      <c r="AR18" s="110">
        <v>4</v>
      </c>
      <c r="AS18" s="296" t="s">
        <v>408</v>
      </c>
      <c r="AT18" s="296"/>
      <c r="AU18" s="111">
        <v>5</v>
      </c>
      <c r="AV18" s="109">
        <v>45930</v>
      </c>
      <c r="AW18" s="295" t="s">
        <v>409</v>
      </c>
      <c r="AX18" s="295"/>
      <c r="AY18" s="295"/>
      <c r="AZ18" s="295"/>
      <c r="BA18" s="295"/>
      <c r="BB18" s="295"/>
      <c r="BC18" s="295"/>
      <c r="BD18" s="295"/>
      <c r="BE18" s="295"/>
      <c r="BF18" s="111" t="s">
        <v>410</v>
      </c>
      <c r="BG18" s="111" t="s">
        <v>411</v>
      </c>
      <c r="BH18" s="111" t="s">
        <v>257</v>
      </c>
    </row>
    <row r="19" spans="1:60">
      <c r="A19" s="285"/>
      <c r="B19" s="266"/>
      <c r="C19" s="113"/>
      <c r="D19" s="111"/>
      <c r="E19" s="111"/>
      <c r="F19" s="111"/>
      <c r="G19" s="110">
        <v>1</v>
      </c>
      <c r="H19" s="111"/>
      <c r="I19" s="110">
        <v>1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0">
        <v>1</v>
      </c>
      <c r="AJ19" s="111"/>
      <c r="AK19" s="111"/>
      <c r="AL19" s="111"/>
      <c r="AM19" s="111"/>
      <c r="AN19" s="111"/>
      <c r="AO19" s="111"/>
      <c r="AP19" s="111"/>
      <c r="AQ19" s="111"/>
      <c r="AR19" s="110">
        <v>1</v>
      </c>
      <c r="AS19" s="296" t="s">
        <v>412</v>
      </c>
      <c r="AT19" s="296"/>
      <c r="AU19" s="111">
        <v>6</v>
      </c>
      <c r="AV19" s="109">
        <v>45930</v>
      </c>
      <c r="AW19" s="295" t="s">
        <v>409</v>
      </c>
      <c r="AX19" s="295"/>
      <c r="AY19" s="295"/>
      <c r="AZ19" s="295"/>
      <c r="BA19" s="295"/>
      <c r="BB19" s="295"/>
      <c r="BC19" s="295"/>
      <c r="BD19" s="295"/>
      <c r="BE19" s="295"/>
      <c r="BF19" s="111" t="s">
        <v>410</v>
      </c>
      <c r="BG19" s="111" t="s">
        <v>411</v>
      </c>
      <c r="BH19" s="111" t="s">
        <v>257</v>
      </c>
    </row>
    <row r="20" spans="1:60">
      <c r="A20" s="285"/>
      <c r="B20" s="266"/>
      <c r="C20" s="113"/>
      <c r="D20" s="111"/>
      <c r="E20" s="111"/>
      <c r="F20" s="111"/>
      <c r="G20" s="110">
        <v>3</v>
      </c>
      <c r="H20" s="111"/>
      <c r="I20" s="110">
        <v>3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0">
        <v>3</v>
      </c>
      <c r="AJ20" s="111"/>
      <c r="AK20" s="111"/>
      <c r="AL20" s="111"/>
      <c r="AM20" s="111"/>
      <c r="AN20" s="111"/>
      <c r="AO20" s="111"/>
      <c r="AP20" s="111"/>
      <c r="AQ20" s="111"/>
      <c r="AR20" s="110">
        <v>3</v>
      </c>
      <c r="AS20" s="297" t="s">
        <v>413</v>
      </c>
      <c r="AT20" s="297"/>
      <c r="AU20" s="111">
        <v>4</v>
      </c>
      <c r="AV20" s="109">
        <v>45930</v>
      </c>
      <c r="AW20" s="295" t="s">
        <v>409</v>
      </c>
      <c r="AX20" s="295"/>
      <c r="AY20" s="295"/>
      <c r="AZ20" s="295"/>
      <c r="BA20" s="295"/>
      <c r="BB20" s="295"/>
      <c r="BC20" s="295"/>
      <c r="BD20" s="295"/>
      <c r="BE20" s="295"/>
      <c r="BF20" s="111" t="s">
        <v>410</v>
      </c>
      <c r="BG20" s="111" t="s">
        <v>411</v>
      </c>
      <c r="BH20" s="111" t="s">
        <v>257</v>
      </c>
    </row>
    <row r="21" spans="1:60">
      <c r="A21" s="285"/>
      <c r="B21" s="266" t="s">
        <v>142</v>
      </c>
      <c r="C21" s="70"/>
      <c r="D21" s="1"/>
      <c r="E21" s="1"/>
      <c r="F21" s="1"/>
      <c r="G21" s="42">
        <v>11</v>
      </c>
      <c r="H21" s="1"/>
      <c r="I21" s="42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2">
        <v>11</v>
      </c>
      <c r="AJ21" s="1"/>
      <c r="AK21" s="1"/>
      <c r="AL21" s="1"/>
      <c r="AM21" s="1"/>
      <c r="AN21" s="1"/>
      <c r="AO21" s="1"/>
      <c r="AP21" s="1"/>
      <c r="AQ21" s="1"/>
      <c r="AR21" s="42">
        <v>11</v>
      </c>
      <c r="AS21" s="290" t="s">
        <v>143</v>
      </c>
      <c r="AT21" s="291"/>
      <c r="AU21" s="44">
        <v>30</v>
      </c>
      <c r="AV21" s="7">
        <v>45917</v>
      </c>
      <c r="AW21" s="292" t="s">
        <v>144</v>
      </c>
      <c r="AX21" s="293"/>
      <c r="AY21" s="293"/>
      <c r="AZ21" s="293"/>
      <c r="BA21" s="293"/>
      <c r="BB21" s="293"/>
      <c r="BC21" s="293"/>
      <c r="BD21" s="293"/>
      <c r="BE21" s="294"/>
      <c r="BF21" s="94" t="s">
        <v>145</v>
      </c>
      <c r="BG21" s="44" t="s">
        <v>146</v>
      </c>
      <c r="BH21" s="44" t="s">
        <v>147</v>
      </c>
    </row>
    <row r="22" spans="1:60">
      <c r="A22" s="285"/>
      <c r="B22" s="266"/>
      <c r="C22" s="71">
        <v>2</v>
      </c>
      <c r="D22" s="1"/>
      <c r="E22" s="1"/>
      <c r="F22" s="1"/>
      <c r="G22" s="42">
        <v>4</v>
      </c>
      <c r="H22" s="1"/>
      <c r="I22" s="42">
        <v>5</v>
      </c>
      <c r="J22" s="42">
        <v>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2">
        <v>6</v>
      </c>
      <c r="AJ22" s="1"/>
      <c r="AK22" s="1"/>
      <c r="AL22" s="1"/>
      <c r="AM22" s="1"/>
      <c r="AN22" s="1"/>
      <c r="AO22" s="1"/>
      <c r="AP22" s="1"/>
      <c r="AQ22" s="1"/>
      <c r="AR22" s="42">
        <v>6</v>
      </c>
      <c r="AS22" s="290" t="s">
        <v>148</v>
      </c>
      <c r="AT22" s="291"/>
      <c r="AU22" s="44">
        <v>13</v>
      </c>
      <c r="AV22" s="7">
        <v>45920</v>
      </c>
      <c r="AW22" s="292" t="s">
        <v>144</v>
      </c>
      <c r="AX22" s="293"/>
      <c r="AY22" s="293"/>
      <c r="AZ22" s="293"/>
      <c r="BA22" s="293"/>
      <c r="BB22" s="293"/>
      <c r="BC22" s="293"/>
      <c r="BD22" s="293"/>
      <c r="BE22" s="294"/>
      <c r="BF22" s="94" t="s">
        <v>145</v>
      </c>
      <c r="BG22" s="44" t="s">
        <v>146</v>
      </c>
      <c r="BH22" s="44" t="s">
        <v>149</v>
      </c>
    </row>
    <row r="23" spans="1:60">
      <c r="A23" s="285"/>
      <c r="B23" s="266"/>
      <c r="C23" s="70"/>
      <c r="D23" s="1"/>
      <c r="E23" s="1"/>
      <c r="F23" s="1"/>
      <c r="G23" s="95">
        <v>15</v>
      </c>
      <c r="H23" s="1"/>
      <c r="I23" s="1"/>
      <c r="J23" s="95">
        <v>15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05"/>
      <c r="V23" s="105"/>
      <c r="W23" s="105"/>
      <c r="X23" s="105"/>
      <c r="Y23" s="105"/>
      <c r="Z23" s="1"/>
      <c r="AA23" s="1"/>
      <c r="AB23" s="1"/>
      <c r="AC23" s="1"/>
      <c r="AD23" s="1"/>
      <c r="AE23" s="1"/>
      <c r="AF23" s="1"/>
      <c r="AG23" s="1"/>
      <c r="AH23" s="1"/>
      <c r="AI23" s="106">
        <v>15</v>
      </c>
      <c r="AJ23" s="1"/>
      <c r="AK23" s="1"/>
      <c r="AL23" s="1"/>
      <c r="AM23" s="1"/>
      <c r="AN23" s="1"/>
      <c r="AO23" s="1"/>
      <c r="AP23" s="1"/>
      <c r="AQ23" s="1"/>
      <c r="AR23" s="106">
        <v>15</v>
      </c>
      <c r="AS23" s="297" t="s">
        <v>406</v>
      </c>
      <c r="AT23" s="297"/>
      <c r="AU23" s="94">
        <v>20</v>
      </c>
      <c r="AV23" s="7">
        <v>45929</v>
      </c>
      <c r="AW23" s="293" t="s">
        <v>405</v>
      </c>
      <c r="AX23" s="293"/>
      <c r="AY23" s="293"/>
      <c r="AZ23" s="293"/>
      <c r="BA23" s="293"/>
      <c r="BB23" s="293"/>
      <c r="BC23" s="293"/>
      <c r="BD23" s="293"/>
      <c r="BE23" s="293"/>
    </row>
    <row r="24" spans="1:60">
      <c r="A24" s="285"/>
      <c r="B24" s="266" t="s">
        <v>150</v>
      </c>
      <c r="C24" s="71">
        <v>5</v>
      </c>
      <c r="D24" s="44"/>
      <c r="E24" s="44"/>
      <c r="F24" s="44"/>
      <c r="G24" s="42">
        <v>6</v>
      </c>
      <c r="H24" s="44"/>
      <c r="I24" s="42">
        <v>6</v>
      </c>
      <c r="J24" s="42">
        <v>3</v>
      </c>
      <c r="K24" s="42">
        <v>2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2">
        <v>11</v>
      </c>
      <c r="AJ24" s="44"/>
      <c r="AK24" s="44"/>
      <c r="AL24" s="44"/>
      <c r="AM24" s="44"/>
      <c r="AN24" s="44"/>
      <c r="AO24" s="44"/>
      <c r="AP24" s="44"/>
      <c r="AQ24" s="44"/>
      <c r="AR24" s="42">
        <v>11</v>
      </c>
      <c r="AS24" s="290" t="s">
        <v>151</v>
      </c>
      <c r="AT24" s="291"/>
      <c r="AU24" s="44">
        <v>75</v>
      </c>
      <c r="AV24" s="7">
        <v>45910</v>
      </c>
      <c r="AW24" s="292" t="s">
        <v>152</v>
      </c>
      <c r="AX24" s="293"/>
      <c r="AY24" s="293"/>
      <c r="AZ24" s="293"/>
      <c r="BA24" s="293"/>
      <c r="BB24" s="293"/>
      <c r="BC24" s="293"/>
      <c r="BD24" s="293"/>
      <c r="BE24" s="294"/>
      <c r="BF24" s="44" t="s">
        <v>133</v>
      </c>
      <c r="BG24" s="44" t="s">
        <v>153</v>
      </c>
      <c r="BH24" s="44" t="s">
        <v>154</v>
      </c>
    </row>
    <row r="25" spans="1:60">
      <c r="A25" s="285"/>
      <c r="B25" s="266"/>
      <c r="C25" s="70"/>
      <c r="D25" s="44"/>
      <c r="E25" s="44"/>
      <c r="F25" s="44"/>
      <c r="G25" s="44"/>
      <c r="H25" s="44"/>
      <c r="I25" s="44"/>
      <c r="J25" s="42">
        <v>7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2">
        <v>7</v>
      </c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2">
        <v>7</v>
      </c>
      <c r="AS25" s="290" t="s">
        <v>155</v>
      </c>
      <c r="AT25" s="291"/>
      <c r="AU25" s="44">
        <v>23</v>
      </c>
      <c r="AV25" s="7">
        <v>45924</v>
      </c>
      <c r="AW25" s="292" t="s">
        <v>156</v>
      </c>
      <c r="AX25" s="293"/>
      <c r="AY25" s="293"/>
      <c r="AZ25" s="293"/>
      <c r="BA25" s="293"/>
      <c r="BB25" s="293"/>
      <c r="BC25" s="293"/>
      <c r="BD25" s="293"/>
      <c r="BE25" s="294"/>
      <c r="BF25" s="44" t="s">
        <v>157</v>
      </c>
      <c r="BG25" s="44" t="s">
        <v>153</v>
      </c>
      <c r="BH25" s="44" t="s">
        <v>158</v>
      </c>
    </row>
    <row r="26" spans="1:60">
      <c r="A26" s="285"/>
      <c r="B26" s="266"/>
      <c r="C26" s="71">
        <v>6</v>
      </c>
      <c r="D26" s="44"/>
      <c r="E26" s="44"/>
      <c r="F26" s="44"/>
      <c r="G26" s="42">
        <v>1</v>
      </c>
      <c r="H26" s="44"/>
      <c r="I26" s="42">
        <v>2</v>
      </c>
      <c r="J26" s="42">
        <v>5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2">
        <v>5</v>
      </c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2">
        <v>2</v>
      </c>
      <c r="AJ26" s="44"/>
      <c r="AK26" s="44"/>
      <c r="AL26" s="42">
        <v>1</v>
      </c>
      <c r="AM26" s="44"/>
      <c r="AN26" s="44"/>
      <c r="AO26" s="44"/>
      <c r="AP26" s="44"/>
      <c r="AQ26" s="44"/>
      <c r="AR26" s="42">
        <v>6</v>
      </c>
      <c r="AS26" s="290" t="s">
        <v>159</v>
      </c>
      <c r="AT26" s="291"/>
      <c r="AU26" s="44">
        <v>9</v>
      </c>
      <c r="AV26" s="7">
        <v>45925</v>
      </c>
      <c r="AW26" s="292" t="s">
        <v>160</v>
      </c>
      <c r="AX26" s="293"/>
      <c r="AY26" s="293"/>
      <c r="AZ26" s="293"/>
      <c r="BA26" s="293"/>
      <c r="BB26" s="293"/>
      <c r="BC26" s="293"/>
      <c r="BD26" s="293"/>
      <c r="BE26" s="294"/>
      <c r="BF26" s="44" t="s">
        <v>133</v>
      </c>
      <c r="BG26" s="44" t="s">
        <v>153</v>
      </c>
      <c r="BH26" s="44" t="s">
        <v>161</v>
      </c>
    </row>
    <row r="27" spans="1:60">
      <c r="A27" s="285"/>
      <c r="B27" s="266" t="s">
        <v>162</v>
      </c>
      <c r="C27" s="75">
        <v>1</v>
      </c>
      <c r="D27" s="11"/>
      <c r="E27" s="11"/>
      <c r="F27" s="11"/>
      <c r="G27" s="43">
        <v>52</v>
      </c>
      <c r="H27" s="43">
        <v>50</v>
      </c>
      <c r="I27" s="43">
        <v>1</v>
      </c>
      <c r="J27" s="43">
        <v>2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3">
        <v>53</v>
      </c>
      <c r="AJ27" s="11"/>
      <c r="AK27" s="11"/>
      <c r="AL27" s="11"/>
      <c r="AM27" s="11"/>
      <c r="AN27" s="11"/>
      <c r="AO27" s="11"/>
      <c r="AP27" s="11"/>
      <c r="AQ27" s="11"/>
      <c r="AR27" s="43">
        <v>53</v>
      </c>
      <c r="AS27" s="309" t="s">
        <v>163</v>
      </c>
      <c r="AT27" s="310"/>
      <c r="AU27" s="11">
        <v>118</v>
      </c>
      <c r="AV27" s="12">
        <v>45902</v>
      </c>
      <c r="AW27" s="316" t="s">
        <v>164</v>
      </c>
      <c r="AX27" s="317"/>
      <c r="AY27" s="317"/>
      <c r="AZ27" s="317"/>
      <c r="BA27" s="317"/>
      <c r="BB27" s="317"/>
      <c r="BC27" s="317"/>
      <c r="BD27" s="317"/>
      <c r="BE27" s="318"/>
      <c r="BF27" s="1" t="s">
        <v>165</v>
      </c>
      <c r="BG27" s="1" t="s">
        <v>166</v>
      </c>
      <c r="BH27" s="44" t="s">
        <v>167</v>
      </c>
    </row>
    <row r="28" spans="1:60">
      <c r="A28" s="285"/>
      <c r="B28" s="266"/>
      <c r="C28" s="70"/>
      <c r="D28" s="44"/>
      <c r="E28" s="44"/>
      <c r="F28" s="44"/>
      <c r="G28" s="42">
        <v>5</v>
      </c>
      <c r="H28" s="44"/>
      <c r="I28" s="42">
        <v>2</v>
      </c>
      <c r="J28" s="42">
        <v>1</v>
      </c>
      <c r="K28" s="42">
        <v>2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2">
        <v>5</v>
      </c>
      <c r="AJ28" s="44"/>
      <c r="AK28" s="44"/>
      <c r="AL28" s="44"/>
      <c r="AM28" s="44"/>
      <c r="AN28" s="44"/>
      <c r="AO28" s="44"/>
      <c r="AP28" s="44"/>
      <c r="AQ28" s="44"/>
      <c r="AR28" s="42">
        <v>5</v>
      </c>
      <c r="AS28" s="290" t="s">
        <v>168</v>
      </c>
      <c r="AT28" s="291"/>
      <c r="AU28" s="44">
        <v>13</v>
      </c>
      <c r="AV28" s="7">
        <v>45918</v>
      </c>
      <c r="AW28" s="292" t="s">
        <v>169</v>
      </c>
      <c r="AX28" s="293"/>
      <c r="AY28" s="293"/>
      <c r="AZ28" s="293"/>
      <c r="BA28" s="293"/>
      <c r="BB28" s="293"/>
      <c r="BC28" s="293"/>
      <c r="BD28" s="293"/>
      <c r="BE28" s="294"/>
      <c r="BF28" s="44" t="s">
        <v>170</v>
      </c>
      <c r="BG28" s="44" t="s">
        <v>171</v>
      </c>
      <c r="BH28" s="44" t="s">
        <v>158</v>
      </c>
    </row>
    <row r="29" spans="1:60">
      <c r="A29" s="285"/>
      <c r="B29" s="266"/>
      <c r="C29" s="70"/>
      <c r="D29" s="44"/>
      <c r="E29" s="44"/>
      <c r="F29" s="44"/>
      <c r="G29" s="42">
        <v>2</v>
      </c>
      <c r="H29" s="44"/>
      <c r="I29" s="42">
        <v>1</v>
      </c>
      <c r="J29" s="42">
        <v>1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2">
        <v>2</v>
      </c>
      <c r="AJ29" s="44"/>
      <c r="AK29" s="44"/>
      <c r="AL29" s="44"/>
      <c r="AM29" s="44"/>
      <c r="AN29" s="44"/>
      <c r="AO29" s="44"/>
      <c r="AP29" s="44"/>
      <c r="AQ29" s="44"/>
      <c r="AR29" s="42">
        <v>2</v>
      </c>
      <c r="AS29" s="290" t="s">
        <v>172</v>
      </c>
      <c r="AT29" s="291"/>
      <c r="AU29" s="44">
        <v>7</v>
      </c>
      <c r="AV29" s="7">
        <v>45919</v>
      </c>
      <c r="AW29" s="292" t="s">
        <v>173</v>
      </c>
      <c r="AX29" s="293"/>
      <c r="AY29" s="293"/>
      <c r="AZ29" s="293"/>
      <c r="BA29" s="293"/>
      <c r="BB29" s="293"/>
      <c r="BC29" s="293"/>
      <c r="BD29" s="293"/>
      <c r="BE29" s="294"/>
      <c r="BF29" s="44" t="s">
        <v>174</v>
      </c>
      <c r="BG29" s="44" t="s">
        <v>175</v>
      </c>
      <c r="BH29" s="44" t="s">
        <v>176</v>
      </c>
    </row>
    <row r="30" spans="1:60">
      <c r="A30" s="285"/>
      <c r="B30" s="266" t="s">
        <v>31</v>
      </c>
      <c r="C30" s="73"/>
      <c r="D30" s="23"/>
      <c r="E30" s="23"/>
      <c r="F30" s="23"/>
      <c r="G30" s="24">
        <v>5</v>
      </c>
      <c r="H30" s="23"/>
      <c r="I30" s="23"/>
      <c r="J30" s="24">
        <v>1</v>
      </c>
      <c r="K30" s="24">
        <v>4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>
        <v>5</v>
      </c>
      <c r="AJ30" s="23"/>
      <c r="AK30" s="23"/>
      <c r="AL30" s="23"/>
      <c r="AM30" s="23"/>
      <c r="AN30" s="23"/>
      <c r="AO30" s="23"/>
      <c r="AP30" s="23"/>
      <c r="AQ30" s="23"/>
      <c r="AR30" s="24">
        <v>5</v>
      </c>
      <c r="AS30" s="307" t="s">
        <v>177</v>
      </c>
      <c r="AT30" s="308"/>
      <c r="AU30" s="23">
        <v>5</v>
      </c>
      <c r="AV30" s="25" t="s">
        <v>178</v>
      </c>
      <c r="AW30" s="321" t="s">
        <v>179</v>
      </c>
      <c r="AX30" s="321"/>
      <c r="AY30" s="321"/>
      <c r="AZ30" s="321"/>
      <c r="BA30" s="321"/>
      <c r="BB30" s="321"/>
      <c r="BC30" s="321"/>
      <c r="BD30" s="321"/>
      <c r="BE30" s="321"/>
    </row>
    <row r="31" spans="1:60">
      <c r="A31" s="285"/>
      <c r="B31" s="266"/>
      <c r="C31" s="72"/>
      <c r="D31" s="11"/>
      <c r="E31" s="11"/>
      <c r="F31" s="11"/>
      <c r="G31" s="43">
        <v>11</v>
      </c>
      <c r="H31" s="11"/>
      <c r="I31" s="43">
        <v>1</v>
      </c>
      <c r="J31" s="43">
        <v>5</v>
      </c>
      <c r="K31" s="43">
        <v>5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3">
        <v>11</v>
      </c>
      <c r="AJ31" s="11"/>
      <c r="AK31" s="11"/>
      <c r="AL31" s="11"/>
      <c r="AM31" s="11"/>
      <c r="AN31" s="11"/>
      <c r="AO31" s="11"/>
      <c r="AP31" s="11"/>
      <c r="AQ31" s="11"/>
      <c r="AR31" s="43">
        <v>11</v>
      </c>
      <c r="AS31" s="309" t="s">
        <v>180</v>
      </c>
      <c r="AT31" s="310"/>
      <c r="AU31" s="11">
        <v>16</v>
      </c>
      <c r="AV31" s="12">
        <v>45902</v>
      </c>
      <c r="AW31" s="298" t="s">
        <v>181</v>
      </c>
      <c r="AX31" s="299"/>
      <c r="AY31" s="299"/>
      <c r="AZ31" s="299"/>
      <c r="BA31" s="299"/>
      <c r="BB31" s="299"/>
      <c r="BC31" s="299"/>
      <c r="BD31" s="299"/>
      <c r="BE31" s="300"/>
    </row>
    <row r="32" spans="1:60">
      <c r="A32" s="285"/>
      <c r="B32" s="266"/>
      <c r="C32" s="70"/>
      <c r="D32" s="44"/>
      <c r="E32" s="44"/>
      <c r="F32" s="44"/>
      <c r="G32" s="42">
        <v>6</v>
      </c>
      <c r="H32" s="44"/>
      <c r="I32" s="42">
        <v>2</v>
      </c>
      <c r="J32" s="42">
        <v>1</v>
      </c>
      <c r="K32" s="42">
        <v>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2">
        <v>6</v>
      </c>
      <c r="AJ32" s="44"/>
      <c r="AK32" s="44"/>
      <c r="AL32" s="44"/>
      <c r="AM32" s="44"/>
      <c r="AN32" s="44"/>
      <c r="AO32" s="44"/>
      <c r="AP32" s="44"/>
      <c r="AQ32" s="44"/>
      <c r="AR32" s="42">
        <v>6</v>
      </c>
      <c r="AS32" s="290" t="s">
        <v>182</v>
      </c>
      <c r="AT32" s="291"/>
      <c r="AU32" s="44">
        <v>8</v>
      </c>
      <c r="AV32" s="7">
        <v>45923</v>
      </c>
      <c r="AW32" s="301" t="s">
        <v>179</v>
      </c>
      <c r="AX32" s="301"/>
      <c r="AY32" s="301"/>
      <c r="AZ32" s="301"/>
      <c r="BA32" s="301"/>
      <c r="BB32" s="301"/>
      <c r="BC32" s="301"/>
      <c r="BD32" s="301"/>
      <c r="BE32" s="301"/>
      <c r="BF32" s="44" t="s">
        <v>183</v>
      </c>
      <c r="BG32" s="44" t="s">
        <v>184</v>
      </c>
      <c r="BH32" s="44" t="s">
        <v>185</v>
      </c>
    </row>
    <row r="33" spans="1:60">
      <c r="A33" s="285"/>
      <c r="B33" s="266" t="s">
        <v>29</v>
      </c>
      <c r="C33" s="70"/>
      <c r="D33" s="44"/>
      <c r="E33" s="44"/>
      <c r="F33" s="44"/>
      <c r="G33" s="42">
        <v>4</v>
      </c>
      <c r="H33" s="44"/>
      <c r="I33" s="42">
        <v>3</v>
      </c>
      <c r="J33" s="42">
        <v>1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2">
        <v>4</v>
      </c>
      <c r="AJ33" s="44"/>
      <c r="AK33" s="44"/>
      <c r="AL33" s="44"/>
      <c r="AM33" s="44"/>
      <c r="AN33" s="44"/>
      <c r="AO33" s="44"/>
      <c r="AP33" s="44"/>
      <c r="AQ33" s="44"/>
      <c r="AR33" s="42">
        <v>4</v>
      </c>
      <c r="AS33" s="305" t="s">
        <v>186</v>
      </c>
      <c r="AT33" s="297"/>
      <c r="AU33" s="44">
        <v>10</v>
      </c>
      <c r="AV33" s="7">
        <v>45898</v>
      </c>
      <c r="AW33" s="295" t="s">
        <v>187</v>
      </c>
      <c r="AX33" s="295"/>
      <c r="AY33" s="295"/>
      <c r="AZ33" s="295"/>
      <c r="BA33" s="295"/>
      <c r="BB33" s="295"/>
      <c r="BC33" s="295"/>
      <c r="BD33" s="295"/>
      <c r="BE33" s="295"/>
      <c r="BF33" s="44" t="s">
        <v>133</v>
      </c>
      <c r="BG33" s="44" t="s">
        <v>188</v>
      </c>
      <c r="BH33" s="44" t="s">
        <v>158</v>
      </c>
    </row>
    <row r="34" spans="1:60">
      <c r="A34" s="285"/>
      <c r="B34" s="266"/>
      <c r="C34" s="70"/>
      <c r="D34" s="1"/>
      <c r="E34" s="1"/>
      <c r="F34" s="1"/>
      <c r="G34" s="42">
        <v>6</v>
      </c>
      <c r="H34" s="1"/>
      <c r="I34" s="42">
        <v>1</v>
      </c>
      <c r="J34" s="42">
        <v>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2">
        <v>6</v>
      </c>
      <c r="AJ34" s="1"/>
      <c r="AK34" s="1"/>
      <c r="AL34" s="1"/>
      <c r="AM34" s="1"/>
      <c r="AN34" s="1"/>
      <c r="AO34" s="1"/>
      <c r="AP34" s="1"/>
      <c r="AQ34" s="1"/>
      <c r="AR34" s="42">
        <v>6</v>
      </c>
      <c r="AS34" s="290" t="s">
        <v>189</v>
      </c>
      <c r="AT34" s="291"/>
      <c r="AU34" s="44">
        <v>10</v>
      </c>
      <c r="AV34" s="7">
        <v>45899</v>
      </c>
      <c r="AW34" s="292" t="s">
        <v>187</v>
      </c>
      <c r="AX34" s="293"/>
      <c r="AY34" s="293"/>
      <c r="AZ34" s="293"/>
      <c r="BA34" s="293"/>
      <c r="BB34" s="293"/>
      <c r="BC34" s="293"/>
      <c r="BD34" s="293"/>
      <c r="BE34" s="294"/>
      <c r="BF34" s="44" t="s">
        <v>133</v>
      </c>
      <c r="BG34" s="44" t="s">
        <v>188</v>
      </c>
      <c r="BH34" s="44" t="s">
        <v>158</v>
      </c>
    </row>
    <row r="35" spans="1:60">
      <c r="A35" s="285"/>
      <c r="B35" s="266"/>
      <c r="C35" s="70"/>
      <c r="D35" s="44"/>
      <c r="E35" s="44"/>
      <c r="F35" s="44"/>
      <c r="G35" s="42">
        <v>4</v>
      </c>
      <c r="H35" s="44"/>
      <c r="I35" s="42">
        <v>3</v>
      </c>
      <c r="J35" s="42">
        <v>1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2">
        <v>4</v>
      </c>
      <c r="AJ35" s="44"/>
      <c r="AK35" s="44"/>
      <c r="AL35" s="44"/>
      <c r="AM35" s="44"/>
      <c r="AN35" s="44"/>
      <c r="AO35" s="44"/>
      <c r="AP35" s="44"/>
      <c r="AQ35" s="44"/>
      <c r="AR35" s="42">
        <v>4</v>
      </c>
      <c r="AS35" s="290" t="s">
        <v>190</v>
      </c>
      <c r="AT35" s="291"/>
      <c r="AU35" s="44">
        <v>7</v>
      </c>
      <c r="AV35" s="7">
        <v>45900</v>
      </c>
      <c r="AW35" s="292" t="s">
        <v>187</v>
      </c>
      <c r="AX35" s="293"/>
      <c r="AY35" s="293"/>
      <c r="AZ35" s="293"/>
      <c r="BA35" s="293"/>
      <c r="BB35" s="293"/>
      <c r="BC35" s="293"/>
      <c r="BD35" s="293"/>
      <c r="BE35" s="294"/>
      <c r="BF35" s="44" t="s">
        <v>133</v>
      </c>
      <c r="BG35" s="44" t="s">
        <v>188</v>
      </c>
      <c r="BH35" s="44" t="s">
        <v>158</v>
      </c>
    </row>
    <row r="36" spans="1:60">
      <c r="A36" s="285"/>
      <c r="B36" s="266"/>
      <c r="C36" s="70"/>
      <c r="D36" s="44"/>
      <c r="E36" s="44"/>
      <c r="F36" s="44"/>
      <c r="G36" s="42">
        <v>4</v>
      </c>
      <c r="H36" s="44"/>
      <c r="I36" s="42">
        <v>1</v>
      </c>
      <c r="J36" s="42">
        <v>1</v>
      </c>
      <c r="K36" s="42">
        <v>2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2">
        <v>4</v>
      </c>
      <c r="AJ36" s="44"/>
      <c r="AK36" s="44"/>
      <c r="AL36" s="42">
        <v>2</v>
      </c>
      <c r="AM36" s="44"/>
      <c r="AN36" s="44"/>
      <c r="AO36" s="44"/>
      <c r="AP36" s="44"/>
      <c r="AQ36" s="44"/>
      <c r="AR36" s="42">
        <v>2</v>
      </c>
      <c r="AS36" s="290" t="s">
        <v>191</v>
      </c>
      <c r="AT36" s="291"/>
      <c r="AU36" s="44">
        <v>12</v>
      </c>
      <c r="AV36" s="7">
        <v>45901</v>
      </c>
      <c r="AW36" s="292" t="s">
        <v>192</v>
      </c>
      <c r="AX36" s="293"/>
      <c r="AY36" s="293"/>
      <c r="AZ36" s="293"/>
      <c r="BA36" s="293"/>
      <c r="BB36" s="293"/>
      <c r="BC36" s="293"/>
      <c r="BD36" s="293"/>
      <c r="BE36" s="294"/>
      <c r="BF36" s="44" t="s">
        <v>193</v>
      </c>
      <c r="BG36" s="44" t="s">
        <v>192</v>
      </c>
      <c r="BH36" s="44" t="s">
        <v>194</v>
      </c>
    </row>
    <row r="37" spans="1:60">
      <c r="A37" s="285"/>
      <c r="B37" s="266"/>
      <c r="C37" s="71">
        <v>3</v>
      </c>
      <c r="D37" s="44"/>
      <c r="E37" s="44"/>
      <c r="F37" s="44"/>
      <c r="G37" s="42">
        <v>6</v>
      </c>
      <c r="H37" s="44"/>
      <c r="I37" s="42">
        <v>2</v>
      </c>
      <c r="J37" s="42">
        <v>3</v>
      </c>
      <c r="K37" s="42">
        <v>4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2">
        <v>9</v>
      </c>
      <c r="AJ37" s="44"/>
      <c r="AK37" s="44"/>
      <c r="AL37" s="44"/>
      <c r="AM37" s="44"/>
      <c r="AN37" s="44"/>
      <c r="AO37" s="44"/>
      <c r="AP37" s="44"/>
      <c r="AQ37" s="44"/>
      <c r="AR37" s="42">
        <v>9</v>
      </c>
      <c r="AS37" s="297" t="s">
        <v>195</v>
      </c>
      <c r="AT37" s="297"/>
      <c r="AU37" s="44">
        <v>26</v>
      </c>
      <c r="AV37" s="7">
        <v>45902</v>
      </c>
      <c r="AW37" s="292" t="s">
        <v>196</v>
      </c>
      <c r="AX37" s="293"/>
      <c r="AY37" s="293"/>
      <c r="AZ37" s="293"/>
      <c r="BA37" s="293"/>
      <c r="BB37" s="293"/>
      <c r="BC37" s="293"/>
      <c r="BD37" s="293"/>
      <c r="BE37" s="294"/>
      <c r="BF37" s="44" t="s">
        <v>197</v>
      </c>
      <c r="BG37" s="44" t="s">
        <v>198</v>
      </c>
      <c r="BH37" s="44" t="s">
        <v>158</v>
      </c>
    </row>
    <row r="38" spans="1:60">
      <c r="A38" s="285"/>
      <c r="B38" s="266"/>
      <c r="C38" s="71">
        <v>1</v>
      </c>
      <c r="D38" s="44"/>
      <c r="E38" s="44"/>
      <c r="F38" s="44"/>
      <c r="G38" s="42">
        <v>7</v>
      </c>
      <c r="H38" s="44"/>
      <c r="I38" s="42">
        <v>1</v>
      </c>
      <c r="J38" s="42">
        <v>5</v>
      </c>
      <c r="K38" s="42">
        <v>2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2">
        <v>1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2">
        <v>7</v>
      </c>
      <c r="AJ38" s="44"/>
      <c r="AK38" s="44"/>
      <c r="AL38" s="44"/>
      <c r="AM38" s="44"/>
      <c r="AN38" s="44"/>
      <c r="AO38" s="44"/>
      <c r="AP38" s="44"/>
      <c r="AQ38" s="44"/>
      <c r="AR38" s="42">
        <v>8</v>
      </c>
      <c r="AS38" s="322" t="s">
        <v>199</v>
      </c>
      <c r="AT38" s="323"/>
      <c r="AU38" s="44">
        <v>19</v>
      </c>
      <c r="AV38" s="7">
        <v>45904</v>
      </c>
      <c r="AW38" s="292" t="s">
        <v>196</v>
      </c>
      <c r="AX38" s="293"/>
      <c r="AY38" s="293"/>
      <c r="AZ38" s="293"/>
      <c r="BA38" s="293"/>
      <c r="BB38" s="293"/>
      <c r="BC38" s="293"/>
      <c r="BD38" s="293"/>
      <c r="BE38" s="294"/>
      <c r="BF38" s="44" t="s">
        <v>197</v>
      </c>
      <c r="BG38" s="44" t="s">
        <v>198</v>
      </c>
      <c r="BH38" s="44" t="s">
        <v>158</v>
      </c>
    </row>
    <row r="39" spans="1:60">
      <c r="A39" s="285"/>
      <c r="B39" s="266"/>
      <c r="C39" s="70"/>
      <c r="D39" s="44"/>
      <c r="E39" s="44"/>
      <c r="F39" s="44"/>
      <c r="G39" s="42">
        <v>2</v>
      </c>
      <c r="H39" s="44"/>
      <c r="I39" s="44"/>
      <c r="J39" s="42">
        <v>2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2">
        <v>2</v>
      </c>
      <c r="AJ39" s="44"/>
      <c r="AK39" s="44"/>
      <c r="AL39" s="44"/>
      <c r="AM39" s="44"/>
      <c r="AN39" s="44"/>
      <c r="AO39" s="44"/>
      <c r="AP39" s="44"/>
      <c r="AQ39" s="44"/>
      <c r="AR39" s="42">
        <v>2</v>
      </c>
      <c r="AS39" s="290" t="s">
        <v>200</v>
      </c>
      <c r="AT39" s="291"/>
      <c r="AU39" s="44">
        <v>6</v>
      </c>
      <c r="AV39" s="7">
        <v>45905</v>
      </c>
      <c r="AW39" s="292" t="s">
        <v>201</v>
      </c>
      <c r="AX39" s="293"/>
      <c r="AY39" s="293"/>
      <c r="AZ39" s="293"/>
      <c r="BA39" s="293"/>
      <c r="BB39" s="293"/>
      <c r="BC39" s="293"/>
      <c r="BD39" s="293"/>
      <c r="BE39" s="294"/>
      <c r="BF39" s="44" t="s">
        <v>202</v>
      </c>
      <c r="BG39" s="44" t="s">
        <v>203</v>
      </c>
      <c r="BH39" s="44" t="s">
        <v>204</v>
      </c>
    </row>
    <row r="40" spans="1:60">
      <c r="A40" s="285"/>
      <c r="B40" s="266"/>
      <c r="C40" s="70"/>
      <c r="D40" s="44"/>
      <c r="E40" s="44"/>
      <c r="F40" s="44"/>
      <c r="G40" s="42">
        <v>1</v>
      </c>
      <c r="H40" s="44"/>
      <c r="I40" s="42">
        <v>1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2">
        <v>1</v>
      </c>
      <c r="AJ40" s="44"/>
      <c r="AK40" s="44"/>
      <c r="AL40" s="44"/>
      <c r="AM40" s="44"/>
      <c r="AN40" s="44"/>
      <c r="AO40" s="44"/>
      <c r="AP40" s="44"/>
      <c r="AQ40" s="44"/>
      <c r="AR40" s="42">
        <v>1</v>
      </c>
      <c r="AS40" s="290" t="s">
        <v>205</v>
      </c>
      <c r="AT40" s="291"/>
      <c r="AU40" s="44">
        <v>3</v>
      </c>
      <c r="AV40" s="7">
        <v>45905</v>
      </c>
      <c r="AW40" s="292" t="s">
        <v>206</v>
      </c>
      <c r="AX40" s="293"/>
      <c r="AY40" s="293"/>
      <c r="AZ40" s="293"/>
      <c r="BA40" s="293"/>
      <c r="BB40" s="293"/>
      <c r="BC40" s="293"/>
      <c r="BD40" s="293"/>
      <c r="BE40" s="294"/>
      <c r="BF40" s="44" t="s">
        <v>207</v>
      </c>
      <c r="BG40" s="44" t="s">
        <v>208</v>
      </c>
      <c r="BH40" s="44" t="s">
        <v>209</v>
      </c>
    </row>
    <row r="41" spans="1:60">
      <c r="A41" s="285"/>
      <c r="B41" s="266"/>
      <c r="C41" s="70"/>
      <c r="D41" s="44"/>
      <c r="E41" s="44"/>
      <c r="F41" s="44"/>
      <c r="G41" s="42">
        <v>4</v>
      </c>
      <c r="H41" s="44"/>
      <c r="I41" s="42">
        <v>1</v>
      </c>
      <c r="J41" s="42">
        <v>3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2">
        <v>4</v>
      </c>
      <c r="AJ41" s="44"/>
      <c r="AK41" s="44"/>
      <c r="AL41" s="44"/>
      <c r="AM41" s="44"/>
      <c r="AN41" s="44"/>
      <c r="AO41" s="44"/>
      <c r="AP41" s="44"/>
      <c r="AQ41" s="44"/>
      <c r="AR41" s="42">
        <v>4</v>
      </c>
      <c r="AS41" s="290" t="s">
        <v>210</v>
      </c>
      <c r="AT41" s="291"/>
      <c r="AU41" s="44">
        <v>8</v>
      </c>
      <c r="AV41" s="7">
        <v>45908</v>
      </c>
      <c r="AW41" s="292" t="s">
        <v>211</v>
      </c>
      <c r="AX41" s="293"/>
      <c r="AY41" s="293"/>
      <c r="AZ41" s="293"/>
      <c r="BA41" s="293"/>
      <c r="BB41" s="293"/>
      <c r="BC41" s="293"/>
      <c r="BD41" s="293"/>
      <c r="BE41" s="294"/>
      <c r="BF41" s="44" t="s">
        <v>212</v>
      </c>
      <c r="BG41" s="44" t="s">
        <v>213</v>
      </c>
      <c r="BH41" s="44" t="s">
        <v>214</v>
      </c>
    </row>
    <row r="42" spans="1:60">
      <c r="A42" s="285"/>
      <c r="B42" s="266"/>
      <c r="C42" s="70"/>
      <c r="D42" s="44"/>
      <c r="E42" s="44"/>
      <c r="F42" s="44"/>
      <c r="G42" s="42">
        <v>3</v>
      </c>
      <c r="H42" s="44"/>
      <c r="I42" s="42">
        <v>1</v>
      </c>
      <c r="J42" s="42">
        <v>2</v>
      </c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2">
        <v>3</v>
      </c>
      <c r="AJ42" s="44"/>
      <c r="AK42" s="44"/>
      <c r="AL42" s="44"/>
      <c r="AM42" s="44"/>
      <c r="AN42" s="44"/>
      <c r="AO42" s="44"/>
      <c r="AP42" s="44"/>
      <c r="AQ42" s="44"/>
      <c r="AR42" s="42">
        <v>3</v>
      </c>
      <c r="AS42" s="290" t="s">
        <v>215</v>
      </c>
      <c r="AT42" s="291"/>
      <c r="AU42" s="44">
        <v>6</v>
      </c>
      <c r="AV42" s="7">
        <v>45909</v>
      </c>
      <c r="AW42" s="292" t="s">
        <v>216</v>
      </c>
      <c r="AX42" s="293"/>
      <c r="AY42" s="293"/>
      <c r="AZ42" s="293"/>
      <c r="BA42" s="293"/>
      <c r="BB42" s="293"/>
      <c r="BC42" s="293"/>
      <c r="BD42" s="293"/>
      <c r="BE42" s="294"/>
      <c r="BF42" s="44" t="s">
        <v>212</v>
      </c>
      <c r="BG42" s="44" t="s">
        <v>217</v>
      </c>
      <c r="BH42" s="44" t="s">
        <v>218</v>
      </c>
    </row>
    <row r="43" spans="1:60">
      <c r="A43" s="285"/>
      <c r="B43" s="266"/>
      <c r="C43" s="7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25"/>
      <c r="AS43" s="297" t="s">
        <v>219</v>
      </c>
      <c r="AT43" s="297"/>
      <c r="AU43" s="44">
        <v>2</v>
      </c>
      <c r="AV43" s="7">
        <v>45911</v>
      </c>
      <c r="AW43" s="292" t="s">
        <v>220</v>
      </c>
      <c r="AX43" s="293"/>
      <c r="AY43" s="293"/>
      <c r="AZ43" s="293"/>
      <c r="BA43" s="293"/>
      <c r="BB43" s="293"/>
      <c r="BC43" s="293"/>
      <c r="BD43" s="293"/>
      <c r="BE43" s="294"/>
      <c r="BF43" s="44" t="s">
        <v>221</v>
      </c>
      <c r="BG43" s="44" t="s">
        <v>222</v>
      </c>
      <c r="BH43" s="44" t="s">
        <v>223</v>
      </c>
    </row>
    <row r="44" spans="1:60">
      <c r="A44" s="285"/>
      <c r="B44" s="266"/>
      <c r="C44" s="72"/>
      <c r="D44" s="14"/>
      <c r="E44" s="14"/>
      <c r="F44" s="14"/>
      <c r="G44" s="43">
        <v>2</v>
      </c>
      <c r="H44" s="14"/>
      <c r="I44" s="14"/>
      <c r="J44" s="43">
        <v>2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43">
        <v>2</v>
      </c>
      <c r="AJ44" s="14"/>
      <c r="AK44" s="14"/>
      <c r="AL44" s="14"/>
      <c r="AM44" s="14"/>
      <c r="AN44" s="14"/>
      <c r="AO44" s="14"/>
      <c r="AP44" s="14"/>
      <c r="AQ44" s="14"/>
      <c r="AR44" s="43">
        <v>2</v>
      </c>
      <c r="AS44" s="309" t="s">
        <v>224</v>
      </c>
      <c r="AT44" s="310"/>
      <c r="AU44" s="10">
        <v>2</v>
      </c>
      <c r="AV44" s="12">
        <v>45918</v>
      </c>
      <c r="AW44" s="316" t="s">
        <v>225</v>
      </c>
      <c r="AX44" s="317"/>
      <c r="AY44" s="317"/>
      <c r="AZ44" s="317"/>
      <c r="BA44" s="317"/>
      <c r="BB44" s="317"/>
      <c r="BC44" s="317"/>
      <c r="BD44" s="317"/>
      <c r="BE44" s="318"/>
      <c r="BF44" s="11" t="s">
        <v>226</v>
      </c>
      <c r="BG44" s="11" t="s">
        <v>227</v>
      </c>
      <c r="BH44" s="11" t="s">
        <v>228</v>
      </c>
    </row>
    <row r="45" spans="1:60">
      <c r="A45" s="285"/>
      <c r="B45" s="266"/>
      <c r="C45" s="70"/>
      <c r="D45" s="44"/>
      <c r="E45" s="44"/>
      <c r="F45" s="44"/>
      <c r="G45" s="42">
        <v>1</v>
      </c>
      <c r="H45" s="44"/>
      <c r="I45" s="44"/>
      <c r="J45" s="44"/>
      <c r="K45" s="42">
        <v>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2">
        <v>1</v>
      </c>
      <c r="AJ45" s="44"/>
      <c r="AK45" s="44"/>
      <c r="AL45" s="42">
        <v>1</v>
      </c>
      <c r="AM45" s="44"/>
      <c r="AN45" s="44"/>
      <c r="AO45" s="44"/>
      <c r="AP45" s="44"/>
      <c r="AQ45" s="44"/>
      <c r="AR45" s="44"/>
      <c r="AS45" s="290" t="s">
        <v>229</v>
      </c>
      <c r="AT45" s="291"/>
      <c r="AU45" s="44">
        <v>2</v>
      </c>
      <c r="AV45" s="7">
        <v>45923</v>
      </c>
      <c r="AW45" s="292" t="s">
        <v>230</v>
      </c>
      <c r="AX45" s="293"/>
      <c r="AY45" s="293"/>
      <c r="AZ45" s="293"/>
      <c r="BA45" s="293"/>
      <c r="BB45" s="293"/>
      <c r="BC45" s="293"/>
      <c r="BD45" s="293"/>
      <c r="BE45" s="294"/>
      <c r="BF45" s="44" t="s">
        <v>221</v>
      </c>
      <c r="BG45" s="44" t="s">
        <v>231</v>
      </c>
      <c r="BH45" s="44" t="s">
        <v>232</v>
      </c>
    </row>
    <row r="46" spans="1:60">
      <c r="A46" s="285"/>
      <c r="B46" s="266"/>
      <c r="C46" s="70"/>
      <c r="D46" s="1"/>
      <c r="E46" s="1"/>
      <c r="F46" s="1"/>
      <c r="G46" s="42">
        <v>2</v>
      </c>
      <c r="H46" s="1"/>
      <c r="I46" s="1"/>
      <c r="J46" s="42">
        <v>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42">
        <v>2</v>
      </c>
      <c r="AJ46" s="1"/>
      <c r="AK46" s="1"/>
      <c r="AL46" s="1"/>
      <c r="AM46" s="1"/>
      <c r="AN46" s="1"/>
      <c r="AO46" s="1"/>
      <c r="AP46" s="1"/>
      <c r="AQ46" s="1"/>
      <c r="AR46" s="42">
        <v>2</v>
      </c>
      <c r="AS46" s="290" t="s">
        <v>172</v>
      </c>
      <c r="AT46" s="291"/>
      <c r="AU46" s="44">
        <v>7</v>
      </c>
      <c r="AV46" s="7">
        <v>45911</v>
      </c>
      <c r="AW46" s="292" t="s">
        <v>233</v>
      </c>
      <c r="AX46" s="293"/>
      <c r="AY46" s="293"/>
      <c r="AZ46" s="293"/>
      <c r="BA46" s="293"/>
      <c r="BB46" s="293"/>
      <c r="BC46" s="293"/>
      <c r="BD46" s="293"/>
      <c r="BE46" s="294"/>
      <c r="BF46" s="44" t="s">
        <v>234</v>
      </c>
      <c r="BG46" s="44" t="s">
        <v>235</v>
      </c>
      <c r="BH46" s="44" t="s">
        <v>236</v>
      </c>
    </row>
    <row r="47" spans="1:60">
      <c r="A47" s="285"/>
      <c r="B47" s="266"/>
      <c r="C47" s="70"/>
      <c r="D47" s="44"/>
      <c r="E47" s="44"/>
      <c r="F47" s="44"/>
      <c r="G47" s="42">
        <v>2</v>
      </c>
      <c r="H47" s="44"/>
      <c r="I47" s="44"/>
      <c r="J47" s="42">
        <v>2</v>
      </c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2">
        <v>2</v>
      </c>
      <c r="AJ47" s="44"/>
      <c r="AK47" s="44"/>
      <c r="AL47" s="44"/>
      <c r="AM47" s="44"/>
      <c r="AN47" s="44"/>
      <c r="AO47" s="44"/>
      <c r="AP47" s="44"/>
      <c r="AQ47" s="44"/>
      <c r="AR47" s="42">
        <v>2</v>
      </c>
      <c r="AS47" s="290" t="s">
        <v>237</v>
      </c>
      <c r="AT47" s="291"/>
      <c r="AU47" s="44">
        <v>10</v>
      </c>
      <c r="AV47" s="7">
        <v>45925</v>
      </c>
      <c r="AW47" s="292" t="s">
        <v>238</v>
      </c>
      <c r="AX47" s="293"/>
      <c r="AY47" s="293"/>
      <c r="AZ47" s="293"/>
      <c r="BA47" s="293"/>
      <c r="BB47" s="293"/>
      <c r="BC47" s="293"/>
      <c r="BD47" s="293"/>
      <c r="BE47" s="294"/>
      <c r="BF47" s="44" t="s">
        <v>239</v>
      </c>
      <c r="BG47" s="44" t="s">
        <v>198</v>
      </c>
      <c r="BH47" s="44" t="s">
        <v>236</v>
      </c>
    </row>
    <row r="48" spans="1:60">
      <c r="A48" s="285"/>
      <c r="B48" s="266"/>
      <c r="C48" s="70"/>
      <c r="D48" s="44"/>
      <c r="E48" s="44"/>
      <c r="F48" s="44"/>
      <c r="G48" s="42">
        <v>2</v>
      </c>
      <c r="H48" s="44"/>
      <c r="I48" s="42">
        <v>1</v>
      </c>
      <c r="J48" s="44"/>
      <c r="K48" s="42">
        <v>1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2">
        <v>2</v>
      </c>
      <c r="AJ48" s="44"/>
      <c r="AK48" s="44"/>
      <c r="AL48" s="44"/>
      <c r="AM48" s="44"/>
      <c r="AN48" s="44"/>
      <c r="AO48" s="44"/>
      <c r="AP48" s="44"/>
      <c r="AQ48" s="44"/>
      <c r="AR48" s="42">
        <v>2</v>
      </c>
      <c r="AS48" s="290" t="s">
        <v>240</v>
      </c>
      <c r="AT48" s="291"/>
      <c r="AU48" s="44">
        <v>5</v>
      </c>
      <c r="AV48" s="7">
        <v>45929</v>
      </c>
      <c r="AW48" s="292" t="s">
        <v>241</v>
      </c>
      <c r="AX48" s="293"/>
      <c r="AY48" s="293"/>
      <c r="AZ48" s="293"/>
      <c r="BA48" s="293"/>
      <c r="BB48" s="293"/>
      <c r="BC48" s="293"/>
      <c r="BD48" s="293"/>
      <c r="BE48" s="294"/>
      <c r="BF48" s="44" t="s">
        <v>242</v>
      </c>
      <c r="BG48" s="44" t="s">
        <v>243</v>
      </c>
      <c r="BH48" s="44" t="s">
        <v>244</v>
      </c>
    </row>
    <row r="49" spans="1:60">
      <c r="A49" s="285"/>
      <c r="B49" s="266"/>
      <c r="C49" s="70"/>
      <c r="D49" s="44"/>
      <c r="E49" s="44"/>
      <c r="F49" s="44"/>
      <c r="G49" s="42">
        <v>14</v>
      </c>
      <c r="H49" s="44"/>
      <c r="I49" s="44"/>
      <c r="J49" s="42">
        <v>14</v>
      </c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2">
        <v>14</v>
      </c>
      <c r="AJ49" s="44"/>
      <c r="AK49" s="44"/>
      <c r="AL49" s="42">
        <v>3</v>
      </c>
      <c r="AM49" s="44"/>
      <c r="AN49" s="44"/>
      <c r="AO49" s="44"/>
      <c r="AP49" s="44"/>
      <c r="AQ49" s="44"/>
      <c r="AR49" s="42">
        <v>11</v>
      </c>
      <c r="AS49" s="290" t="s">
        <v>245</v>
      </c>
      <c r="AT49" s="291"/>
      <c r="AU49" s="44">
        <v>73</v>
      </c>
      <c r="AV49" s="7">
        <v>45904</v>
      </c>
      <c r="AW49" s="292" t="s">
        <v>246</v>
      </c>
      <c r="AX49" s="293"/>
      <c r="AY49" s="293"/>
      <c r="AZ49" s="293"/>
      <c r="BA49" s="293"/>
      <c r="BB49" s="293"/>
      <c r="BC49" s="293"/>
      <c r="BD49" s="293"/>
      <c r="BE49" s="294"/>
      <c r="BF49" s="44" t="s">
        <v>247</v>
      </c>
      <c r="BG49" s="44" t="s">
        <v>248</v>
      </c>
      <c r="BH49" s="44" t="s">
        <v>158</v>
      </c>
    </row>
    <row r="50" spans="1:60">
      <c r="A50" s="285"/>
      <c r="B50" s="266"/>
      <c r="C50" s="70"/>
      <c r="D50" s="44"/>
      <c r="E50" s="44"/>
      <c r="F50" s="44"/>
      <c r="G50" s="42">
        <v>11</v>
      </c>
      <c r="H50" s="44"/>
      <c r="I50" s="44"/>
      <c r="J50" s="42">
        <v>11</v>
      </c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2">
        <v>11</v>
      </c>
      <c r="AJ50" s="44"/>
      <c r="AK50" s="44"/>
      <c r="AL50" s="42">
        <v>1</v>
      </c>
      <c r="AM50" s="44"/>
      <c r="AN50" s="44"/>
      <c r="AO50" s="44"/>
      <c r="AP50" s="44"/>
      <c r="AQ50" s="44"/>
      <c r="AR50" s="42">
        <v>10</v>
      </c>
      <c r="AS50" s="290" t="s">
        <v>249</v>
      </c>
      <c r="AT50" s="291"/>
      <c r="AU50" s="44">
        <v>73</v>
      </c>
      <c r="AV50" s="7">
        <v>45911</v>
      </c>
      <c r="AW50" s="292" t="s">
        <v>250</v>
      </c>
      <c r="AX50" s="293"/>
      <c r="AY50" s="293"/>
      <c r="AZ50" s="293"/>
      <c r="BA50" s="293"/>
      <c r="BB50" s="293"/>
      <c r="BC50" s="293"/>
      <c r="BD50" s="293"/>
      <c r="BE50" s="294"/>
      <c r="BF50" s="44" t="s">
        <v>170</v>
      </c>
      <c r="BG50" s="44" t="s">
        <v>251</v>
      </c>
      <c r="BH50" s="44" t="s">
        <v>252</v>
      </c>
    </row>
    <row r="51" spans="1:60">
      <c r="A51" s="285"/>
      <c r="B51" s="266"/>
      <c r="C51" s="70"/>
      <c r="D51" s="44"/>
      <c r="E51" s="44"/>
      <c r="F51" s="44"/>
      <c r="G51" s="42">
        <v>12</v>
      </c>
      <c r="H51" s="44"/>
      <c r="I51" s="44"/>
      <c r="J51" s="42">
        <v>12</v>
      </c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2">
        <v>12</v>
      </c>
      <c r="AJ51" s="44"/>
      <c r="AK51" s="44"/>
      <c r="AL51" s="42">
        <v>1</v>
      </c>
      <c r="AM51" s="44"/>
      <c r="AN51" s="44"/>
      <c r="AO51" s="44"/>
      <c r="AP51" s="44"/>
      <c r="AQ51" s="44"/>
      <c r="AR51" s="42">
        <v>11</v>
      </c>
      <c r="AS51" s="290" t="s">
        <v>253</v>
      </c>
      <c r="AT51" s="291"/>
      <c r="AU51" s="44">
        <v>75</v>
      </c>
      <c r="AV51" s="7">
        <v>45918</v>
      </c>
      <c r="AW51" s="292" t="s">
        <v>254</v>
      </c>
      <c r="AX51" s="293"/>
      <c r="AY51" s="293"/>
      <c r="AZ51" s="293"/>
      <c r="BA51" s="293"/>
      <c r="BB51" s="293"/>
      <c r="BC51" s="293"/>
      <c r="BD51" s="293"/>
      <c r="BE51" s="294"/>
      <c r="BF51" s="44" t="s">
        <v>255</v>
      </c>
      <c r="BG51" s="44" t="s">
        <v>256</v>
      </c>
      <c r="BH51" s="44" t="s">
        <v>257</v>
      </c>
    </row>
    <row r="52" spans="1:60">
      <c r="A52" s="285"/>
      <c r="B52" s="266"/>
      <c r="C52" s="93">
        <v>1</v>
      </c>
      <c r="D52" s="92">
        <v>1</v>
      </c>
      <c r="E52" s="91"/>
      <c r="F52" s="91"/>
      <c r="G52" s="92">
        <v>3</v>
      </c>
      <c r="H52" s="91"/>
      <c r="I52" s="91"/>
      <c r="J52" s="92">
        <v>5</v>
      </c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2">
        <v>5</v>
      </c>
      <c r="AJ52" s="91"/>
      <c r="AK52" s="91"/>
      <c r="AL52" s="91"/>
      <c r="AM52" s="91"/>
      <c r="AN52" s="91"/>
      <c r="AO52" s="91"/>
      <c r="AP52" s="91"/>
      <c r="AQ52" s="91"/>
      <c r="AR52" s="92">
        <v>5</v>
      </c>
      <c r="AS52" s="290" t="s">
        <v>177</v>
      </c>
      <c r="AT52" s="291"/>
      <c r="AU52" s="91">
        <v>5</v>
      </c>
      <c r="AV52" s="7">
        <v>45902</v>
      </c>
      <c r="AW52" s="292" t="s">
        <v>341</v>
      </c>
      <c r="AX52" s="293"/>
      <c r="AY52" s="293"/>
      <c r="AZ52" s="293"/>
      <c r="BA52" s="293"/>
      <c r="BB52" s="293"/>
      <c r="BC52" s="293"/>
      <c r="BD52" s="293"/>
      <c r="BE52" s="294"/>
      <c r="BF52" s="91" t="s">
        <v>247</v>
      </c>
      <c r="BG52" s="91" t="s">
        <v>342</v>
      </c>
      <c r="BH52" s="91" t="s">
        <v>343</v>
      </c>
    </row>
    <row r="53" spans="1:60">
      <c r="A53" s="285"/>
      <c r="B53" s="266"/>
      <c r="C53" s="70"/>
      <c r="D53" s="91"/>
      <c r="E53" s="91"/>
      <c r="F53" s="91"/>
      <c r="G53" s="92">
        <v>3</v>
      </c>
      <c r="H53" s="91"/>
      <c r="I53" s="91"/>
      <c r="J53" s="92">
        <v>3</v>
      </c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>
        <v>3</v>
      </c>
      <c r="AJ53" s="91"/>
      <c r="AK53" s="91"/>
      <c r="AL53" s="91"/>
      <c r="AM53" s="91"/>
      <c r="AN53" s="91"/>
      <c r="AO53" s="91"/>
      <c r="AP53" s="91"/>
      <c r="AQ53" s="91"/>
      <c r="AR53" s="92">
        <v>3</v>
      </c>
      <c r="AS53" s="290" t="s">
        <v>344</v>
      </c>
      <c r="AT53" s="291"/>
      <c r="AU53" s="91">
        <v>3</v>
      </c>
      <c r="AV53" s="7">
        <v>45910</v>
      </c>
      <c r="AW53" s="292" t="s">
        <v>345</v>
      </c>
      <c r="AX53" s="293"/>
      <c r="AY53" s="293"/>
      <c r="AZ53" s="293"/>
      <c r="BA53" s="293"/>
      <c r="BB53" s="293"/>
      <c r="BC53" s="293"/>
      <c r="BD53" s="293"/>
      <c r="BE53" s="294"/>
      <c r="BF53" s="91" t="s">
        <v>247</v>
      </c>
      <c r="BG53" s="91" t="s">
        <v>346</v>
      </c>
      <c r="BH53" s="91" t="s">
        <v>343</v>
      </c>
    </row>
    <row r="54" spans="1:60">
      <c r="A54" s="285"/>
      <c r="B54" s="266"/>
      <c r="C54" s="70"/>
      <c r="D54" s="91"/>
      <c r="E54" s="91"/>
      <c r="F54" s="91"/>
      <c r="G54" s="92">
        <v>6</v>
      </c>
      <c r="H54" s="91"/>
      <c r="I54" s="92">
        <v>2</v>
      </c>
      <c r="J54" s="92">
        <v>4</v>
      </c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2">
        <v>6</v>
      </c>
      <c r="AJ54" s="91"/>
      <c r="AK54" s="91"/>
      <c r="AL54" s="91"/>
      <c r="AM54" s="92">
        <v>3</v>
      </c>
      <c r="AN54" s="91"/>
      <c r="AO54" s="91"/>
      <c r="AP54" s="91"/>
      <c r="AQ54" s="91"/>
      <c r="AR54" s="92">
        <v>3</v>
      </c>
      <c r="AS54" s="290" t="s">
        <v>347</v>
      </c>
      <c r="AT54" s="291"/>
      <c r="AU54" s="91">
        <v>9</v>
      </c>
      <c r="AV54" s="7">
        <v>45901</v>
      </c>
      <c r="AW54" s="292" t="s">
        <v>348</v>
      </c>
      <c r="AX54" s="293"/>
      <c r="AY54" s="293"/>
      <c r="AZ54" s="293"/>
      <c r="BA54" s="293"/>
      <c r="BB54" s="293"/>
      <c r="BC54" s="293"/>
      <c r="BD54" s="293"/>
      <c r="BE54" s="294"/>
      <c r="BF54" s="91" t="s">
        <v>247</v>
      </c>
      <c r="BG54" s="91" t="s">
        <v>349</v>
      </c>
      <c r="BH54" s="91" t="s">
        <v>350</v>
      </c>
    </row>
    <row r="55" spans="1:60">
      <c r="A55" s="285"/>
      <c r="B55" s="266"/>
      <c r="C55" s="70"/>
      <c r="D55" s="91"/>
      <c r="E55" s="91"/>
      <c r="F55" s="91"/>
      <c r="G55" s="92">
        <v>4</v>
      </c>
      <c r="H55" s="91"/>
      <c r="I55" s="92">
        <v>1</v>
      </c>
      <c r="J55" s="92">
        <v>2</v>
      </c>
      <c r="K55" s="92">
        <v>1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2">
        <v>4</v>
      </c>
      <c r="AJ55" s="91"/>
      <c r="AK55" s="91"/>
      <c r="AL55" s="91"/>
      <c r="AM55" s="92">
        <v>1</v>
      </c>
      <c r="AN55" s="91"/>
      <c r="AO55" s="91"/>
      <c r="AP55" s="91"/>
      <c r="AQ55" s="91"/>
      <c r="AR55" s="92">
        <v>3</v>
      </c>
      <c r="AS55" s="290" t="s">
        <v>131</v>
      </c>
      <c r="AT55" s="291"/>
      <c r="AU55" s="91">
        <v>9</v>
      </c>
      <c r="AV55" s="7">
        <v>45901</v>
      </c>
      <c r="AW55" s="292" t="s">
        <v>351</v>
      </c>
      <c r="AX55" s="293"/>
      <c r="AY55" s="293"/>
      <c r="AZ55" s="293"/>
      <c r="BA55" s="293"/>
      <c r="BB55" s="293"/>
      <c r="BC55" s="293"/>
      <c r="BD55" s="293"/>
      <c r="BE55" s="294"/>
      <c r="BF55" s="91" t="s">
        <v>247</v>
      </c>
      <c r="BG55" s="91" t="s">
        <v>349</v>
      </c>
      <c r="BH55" s="91" t="s">
        <v>352</v>
      </c>
    </row>
    <row r="56" spans="1:60">
      <c r="A56" s="285"/>
      <c r="B56" s="266"/>
      <c r="C56" s="70"/>
      <c r="D56" s="91"/>
      <c r="E56" s="91"/>
      <c r="F56" s="91"/>
      <c r="G56" s="92">
        <v>44</v>
      </c>
      <c r="H56" s="92">
        <v>44</v>
      </c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2">
        <v>44</v>
      </c>
      <c r="AJ56" s="91"/>
      <c r="AK56" s="91"/>
      <c r="AL56" s="91"/>
      <c r="AM56" s="91"/>
      <c r="AN56" s="91"/>
      <c r="AO56" s="91"/>
      <c r="AP56" s="91"/>
      <c r="AQ56" s="91"/>
      <c r="AR56" s="92">
        <v>44</v>
      </c>
      <c r="AS56" s="290" t="s">
        <v>353</v>
      </c>
      <c r="AT56" s="291"/>
      <c r="AU56" s="91">
        <v>100</v>
      </c>
      <c r="AV56" s="7">
        <v>45929</v>
      </c>
      <c r="AW56" s="292" t="s">
        <v>354</v>
      </c>
      <c r="AX56" s="293"/>
      <c r="AY56" s="293"/>
      <c r="AZ56" s="293"/>
      <c r="BA56" s="293"/>
      <c r="BB56" s="293"/>
      <c r="BC56" s="293"/>
      <c r="BD56" s="293"/>
      <c r="BE56" s="294"/>
      <c r="BF56" s="91" t="s">
        <v>355</v>
      </c>
      <c r="BG56" s="91" t="s">
        <v>356</v>
      </c>
      <c r="BH56" s="91" t="s">
        <v>357</v>
      </c>
    </row>
    <row r="57" spans="1:60">
      <c r="A57" s="285"/>
      <c r="B57" s="266"/>
      <c r="C57" s="70"/>
      <c r="D57" s="91"/>
      <c r="E57" s="91"/>
      <c r="F57" s="91"/>
      <c r="G57" s="92">
        <v>87</v>
      </c>
      <c r="H57" s="92">
        <v>87</v>
      </c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2">
        <v>87</v>
      </c>
      <c r="AJ57" s="91"/>
      <c r="AK57" s="91"/>
      <c r="AL57" s="91"/>
      <c r="AM57" s="91"/>
      <c r="AN57" s="91"/>
      <c r="AO57" s="91"/>
      <c r="AP57" s="91"/>
      <c r="AQ57" s="91"/>
      <c r="AR57" s="92">
        <v>87</v>
      </c>
      <c r="AS57" s="290" t="s">
        <v>358</v>
      </c>
      <c r="AT57" s="291"/>
      <c r="AU57" s="91">
        <v>160</v>
      </c>
      <c r="AV57" s="7">
        <v>45929</v>
      </c>
      <c r="AW57" s="292" t="s">
        <v>359</v>
      </c>
      <c r="AX57" s="293"/>
      <c r="AY57" s="293"/>
      <c r="AZ57" s="293"/>
      <c r="BA57" s="293"/>
      <c r="BB57" s="293"/>
      <c r="BC57" s="293"/>
      <c r="BD57" s="293"/>
      <c r="BE57" s="294"/>
      <c r="BF57" s="91" t="s">
        <v>355</v>
      </c>
      <c r="BG57" s="91" t="s">
        <v>360</v>
      </c>
      <c r="BH57" s="91" t="s">
        <v>357</v>
      </c>
    </row>
    <row r="58" spans="1:60">
      <c r="A58" s="285"/>
      <c r="B58" s="266"/>
      <c r="C58" s="103">
        <v>3</v>
      </c>
      <c r="D58" s="91"/>
      <c r="E58" s="91"/>
      <c r="F58" s="91"/>
      <c r="G58" s="92">
        <v>5</v>
      </c>
      <c r="H58" s="91"/>
      <c r="I58" s="92">
        <v>1</v>
      </c>
      <c r="J58" s="92">
        <v>4</v>
      </c>
      <c r="K58" s="92">
        <v>3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2">
        <v>8</v>
      </c>
      <c r="AJ58" s="91"/>
      <c r="AK58" s="91"/>
      <c r="AL58" s="91"/>
      <c r="AM58" s="91"/>
      <c r="AN58" s="91"/>
      <c r="AO58" s="91"/>
      <c r="AP58" s="91"/>
      <c r="AQ58" s="91"/>
      <c r="AR58" s="92">
        <v>8</v>
      </c>
      <c r="AS58" s="290" t="s">
        <v>334</v>
      </c>
      <c r="AT58" s="291"/>
      <c r="AU58" s="91">
        <v>10</v>
      </c>
      <c r="AV58" s="7">
        <v>45923</v>
      </c>
      <c r="AW58" s="292" t="s">
        <v>361</v>
      </c>
      <c r="AX58" s="293"/>
      <c r="AY58" s="293"/>
      <c r="AZ58" s="293"/>
      <c r="BA58" s="293"/>
      <c r="BB58" s="293"/>
      <c r="BC58" s="293"/>
      <c r="BD58" s="293"/>
      <c r="BE58" s="294"/>
      <c r="BF58" s="91" t="s">
        <v>355</v>
      </c>
      <c r="BG58" s="91" t="s">
        <v>362</v>
      </c>
      <c r="BH58" s="91" t="s">
        <v>363</v>
      </c>
    </row>
    <row r="59" spans="1:60">
      <c r="A59" s="285"/>
      <c r="B59" s="266"/>
      <c r="C59" s="103">
        <v>2</v>
      </c>
      <c r="D59" s="91"/>
      <c r="E59" s="91"/>
      <c r="F59" s="91"/>
      <c r="G59" s="92">
        <v>5</v>
      </c>
      <c r="H59" s="91"/>
      <c r="I59" s="91"/>
      <c r="J59" s="92">
        <v>3</v>
      </c>
      <c r="K59" s="92">
        <v>4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2">
        <v>7</v>
      </c>
      <c r="AJ59" s="91"/>
      <c r="AK59" s="91"/>
      <c r="AL59" s="91"/>
      <c r="AM59" s="91"/>
      <c r="AN59" s="91"/>
      <c r="AO59" s="91"/>
      <c r="AP59" s="91"/>
      <c r="AQ59" s="91"/>
      <c r="AR59" s="92">
        <v>7</v>
      </c>
      <c r="AS59" s="290" t="s">
        <v>364</v>
      </c>
      <c r="AT59" s="291"/>
      <c r="AU59" s="91">
        <v>11</v>
      </c>
      <c r="AV59" s="7">
        <v>45923</v>
      </c>
      <c r="AW59" s="292" t="s">
        <v>361</v>
      </c>
      <c r="AX59" s="293"/>
      <c r="AY59" s="293"/>
      <c r="AZ59" s="293"/>
      <c r="BA59" s="293"/>
      <c r="BB59" s="293"/>
      <c r="BC59" s="293"/>
      <c r="BD59" s="293"/>
      <c r="BE59" s="294"/>
      <c r="BF59" s="91" t="s">
        <v>355</v>
      </c>
      <c r="BG59" s="91" t="s">
        <v>362</v>
      </c>
      <c r="BH59" s="91" t="s">
        <v>363</v>
      </c>
    </row>
    <row r="60" spans="1:60">
      <c r="A60" s="285"/>
      <c r="B60" s="266"/>
      <c r="C60" s="70"/>
      <c r="D60" s="91"/>
      <c r="E60" s="91"/>
      <c r="F60" s="91"/>
      <c r="G60" s="92">
        <v>29</v>
      </c>
      <c r="H60" s="92">
        <v>29</v>
      </c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2">
        <v>29</v>
      </c>
      <c r="AJ60" s="91"/>
      <c r="AK60" s="91"/>
      <c r="AL60" s="91"/>
      <c r="AM60" s="91"/>
      <c r="AN60" s="91"/>
      <c r="AO60" s="91"/>
      <c r="AP60" s="91"/>
      <c r="AQ60" s="91"/>
      <c r="AR60" s="92">
        <v>29</v>
      </c>
      <c r="AS60" s="290" t="s">
        <v>365</v>
      </c>
      <c r="AT60" s="291"/>
      <c r="AU60" s="91">
        <v>65</v>
      </c>
      <c r="AV60" s="7">
        <v>45924</v>
      </c>
      <c r="AW60" s="292" t="s">
        <v>366</v>
      </c>
      <c r="AX60" s="293"/>
      <c r="AY60" s="293"/>
      <c r="AZ60" s="293"/>
      <c r="BA60" s="293"/>
      <c r="BB60" s="293"/>
      <c r="BC60" s="293"/>
      <c r="BD60" s="293"/>
      <c r="BE60" s="294"/>
      <c r="BF60" s="91" t="s">
        <v>355</v>
      </c>
      <c r="BG60" s="91" t="s">
        <v>367</v>
      </c>
      <c r="BH60" s="91" t="s">
        <v>368</v>
      </c>
    </row>
    <row r="61" spans="1:60">
      <c r="A61" s="285"/>
      <c r="B61" s="266"/>
      <c r="C61" s="70"/>
      <c r="D61" s="91"/>
      <c r="E61" s="91"/>
      <c r="F61" s="91"/>
      <c r="G61" s="92">
        <v>85</v>
      </c>
      <c r="H61" s="92">
        <v>85</v>
      </c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2">
        <v>85</v>
      </c>
      <c r="AJ61" s="91"/>
      <c r="AK61" s="91"/>
      <c r="AL61" s="91"/>
      <c r="AM61" s="91"/>
      <c r="AN61" s="91"/>
      <c r="AO61" s="91"/>
      <c r="AP61" s="91"/>
      <c r="AQ61" s="91"/>
      <c r="AR61" s="92">
        <v>85</v>
      </c>
      <c r="AS61" s="290" t="s">
        <v>369</v>
      </c>
      <c r="AT61" s="291"/>
      <c r="AU61" s="91">
        <v>173</v>
      </c>
      <c r="AV61" s="7">
        <v>45924</v>
      </c>
      <c r="AW61" s="292" t="s">
        <v>366</v>
      </c>
      <c r="AX61" s="293"/>
      <c r="AY61" s="293"/>
      <c r="AZ61" s="293"/>
      <c r="BA61" s="293"/>
      <c r="BB61" s="293"/>
      <c r="BC61" s="293"/>
      <c r="BD61" s="293"/>
      <c r="BE61" s="294"/>
      <c r="BF61" s="91" t="s">
        <v>355</v>
      </c>
      <c r="BG61" s="91" t="s">
        <v>370</v>
      </c>
      <c r="BH61" s="91" t="s">
        <v>368</v>
      </c>
    </row>
    <row r="62" spans="1:60">
      <c r="A62" s="285"/>
      <c r="B62" s="266"/>
      <c r="C62" s="103">
        <v>2</v>
      </c>
      <c r="D62" s="91"/>
      <c r="E62" s="91"/>
      <c r="F62" s="91"/>
      <c r="G62" s="92">
        <v>3</v>
      </c>
      <c r="H62" s="91"/>
      <c r="I62" s="92">
        <v>1</v>
      </c>
      <c r="J62" s="92">
        <v>2</v>
      </c>
      <c r="K62" s="92">
        <v>2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2">
        <v>2</v>
      </c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2">
        <v>3</v>
      </c>
      <c r="AJ62" s="91"/>
      <c r="AK62" s="91"/>
      <c r="AL62" s="91"/>
      <c r="AM62" s="91"/>
      <c r="AN62" s="91"/>
      <c r="AO62" s="91"/>
      <c r="AP62" s="91"/>
      <c r="AQ62" s="91"/>
      <c r="AR62" s="92">
        <v>5</v>
      </c>
      <c r="AS62" s="290" t="s">
        <v>371</v>
      </c>
      <c r="AT62" s="291"/>
      <c r="AU62" s="91">
        <v>10</v>
      </c>
      <c r="AV62" s="7">
        <v>45905</v>
      </c>
      <c r="AW62" s="292" t="s">
        <v>372</v>
      </c>
      <c r="AX62" s="293"/>
      <c r="AY62" s="293"/>
      <c r="AZ62" s="293"/>
      <c r="BA62" s="293"/>
      <c r="BB62" s="293"/>
      <c r="BC62" s="293"/>
      <c r="BD62" s="293"/>
      <c r="BE62" s="294"/>
      <c r="BF62" s="91" t="s">
        <v>373</v>
      </c>
      <c r="BG62" s="91" t="s">
        <v>374</v>
      </c>
      <c r="BH62" s="91" t="s">
        <v>375</v>
      </c>
    </row>
    <row r="63" spans="1:60">
      <c r="A63" s="285"/>
      <c r="B63" s="266"/>
      <c r="C63" s="103">
        <v>3</v>
      </c>
      <c r="D63" s="91"/>
      <c r="E63" s="91"/>
      <c r="F63" s="91"/>
      <c r="G63" s="92">
        <v>7</v>
      </c>
      <c r="H63" s="91"/>
      <c r="I63" s="92">
        <v>1</v>
      </c>
      <c r="J63" s="92">
        <v>9</v>
      </c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2">
        <v>2</v>
      </c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2">
        <v>8</v>
      </c>
      <c r="AJ63" s="91"/>
      <c r="AK63" s="91"/>
      <c r="AL63" s="91"/>
      <c r="AM63" s="91"/>
      <c r="AN63" s="91"/>
      <c r="AO63" s="91"/>
      <c r="AP63" s="91"/>
      <c r="AQ63" s="91"/>
      <c r="AR63" s="92">
        <v>10</v>
      </c>
      <c r="AS63" s="290" t="s">
        <v>376</v>
      </c>
      <c r="AT63" s="291"/>
      <c r="AU63" s="91">
        <v>12</v>
      </c>
      <c r="AV63" s="7">
        <v>45924</v>
      </c>
      <c r="AW63" s="292" t="s">
        <v>377</v>
      </c>
      <c r="AX63" s="293"/>
      <c r="AY63" s="293"/>
      <c r="AZ63" s="293"/>
      <c r="BA63" s="293"/>
      <c r="BB63" s="293"/>
      <c r="BC63" s="293"/>
      <c r="BD63" s="293"/>
      <c r="BE63" s="294"/>
      <c r="BF63" s="91" t="s">
        <v>378</v>
      </c>
      <c r="BG63" s="91" t="s">
        <v>379</v>
      </c>
      <c r="BH63" s="91" t="s">
        <v>380</v>
      </c>
    </row>
    <row r="64" spans="1:60">
      <c r="A64" s="285"/>
      <c r="B64" s="266"/>
      <c r="C64" s="103">
        <v>4</v>
      </c>
      <c r="D64" s="91"/>
      <c r="E64" s="91"/>
      <c r="F64" s="91"/>
      <c r="G64" s="92">
        <v>9</v>
      </c>
      <c r="H64" s="91"/>
      <c r="I64" s="92">
        <v>1</v>
      </c>
      <c r="J64" s="92">
        <v>5</v>
      </c>
      <c r="K64" s="92">
        <v>7</v>
      </c>
      <c r="L64" s="91"/>
      <c r="M64" s="91"/>
      <c r="N64" s="91"/>
      <c r="O64" s="91"/>
      <c r="P64" s="91"/>
      <c r="Q64" s="91"/>
      <c r="R64" s="91"/>
      <c r="S64" s="91"/>
      <c r="T64" s="91"/>
      <c r="U64" s="92">
        <v>4</v>
      </c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2">
        <v>9</v>
      </c>
      <c r="AJ64" s="91"/>
      <c r="AK64" s="91"/>
      <c r="AL64" s="91"/>
      <c r="AM64" s="91"/>
      <c r="AN64" s="91"/>
      <c r="AO64" s="91"/>
      <c r="AP64" s="91"/>
      <c r="AQ64" s="91"/>
      <c r="AR64" s="92">
        <v>13</v>
      </c>
      <c r="AS64" s="290" t="s">
        <v>381</v>
      </c>
      <c r="AT64" s="291"/>
      <c r="AU64" s="91">
        <v>13</v>
      </c>
      <c r="AV64" s="7">
        <v>45925</v>
      </c>
      <c r="AW64" s="292" t="s">
        <v>382</v>
      </c>
      <c r="AX64" s="293"/>
      <c r="AY64" s="293"/>
      <c r="AZ64" s="293"/>
      <c r="BA64" s="293"/>
      <c r="BB64" s="293"/>
      <c r="BC64" s="293"/>
      <c r="BD64" s="293"/>
      <c r="BE64" s="294"/>
      <c r="BF64" s="91" t="s">
        <v>383</v>
      </c>
      <c r="BG64" s="91" t="s">
        <v>384</v>
      </c>
      <c r="BH64" s="91" t="s">
        <v>380</v>
      </c>
    </row>
    <row r="65" spans="1:60">
      <c r="A65" s="285"/>
      <c r="B65" s="325"/>
      <c r="C65" s="70"/>
      <c r="D65" s="91"/>
      <c r="E65" s="91"/>
      <c r="F65" s="91"/>
      <c r="G65" s="92">
        <v>11</v>
      </c>
      <c r="H65" s="91"/>
      <c r="I65" s="91"/>
      <c r="J65" s="92">
        <v>3</v>
      </c>
      <c r="K65" s="92">
        <v>8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2">
        <v>11</v>
      </c>
      <c r="AJ65" s="91"/>
      <c r="AK65" s="91"/>
      <c r="AL65" s="92">
        <v>1</v>
      </c>
      <c r="AM65" s="91"/>
      <c r="AN65" s="91"/>
      <c r="AO65" s="91"/>
      <c r="AP65" s="91"/>
      <c r="AQ65" s="91"/>
      <c r="AR65" s="92">
        <v>10</v>
      </c>
      <c r="AS65" s="290" t="s">
        <v>385</v>
      </c>
      <c r="AT65" s="291"/>
      <c r="AU65" s="91">
        <v>24</v>
      </c>
      <c r="AV65" s="7">
        <v>45929</v>
      </c>
      <c r="AW65" s="292" t="s">
        <v>386</v>
      </c>
      <c r="AX65" s="293"/>
      <c r="AY65" s="293"/>
      <c r="AZ65" s="293"/>
      <c r="BA65" s="293"/>
      <c r="BB65" s="293"/>
      <c r="BC65" s="293"/>
      <c r="BD65" s="293"/>
      <c r="BE65" s="294"/>
      <c r="BF65" s="91" t="s">
        <v>387</v>
      </c>
      <c r="BG65" s="91" t="s">
        <v>388</v>
      </c>
      <c r="BH65" s="91" t="s">
        <v>389</v>
      </c>
    </row>
    <row r="66" spans="1:60">
      <c r="B66" s="49"/>
      <c r="C66" s="92">
        <v>3</v>
      </c>
      <c r="D66" s="91"/>
      <c r="E66" s="91"/>
      <c r="F66" s="91"/>
      <c r="G66" s="92">
        <v>2</v>
      </c>
      <c r="H66" s="91"/>
      <c r="I66" s="92">
        <v>1</v>
      </c>
      <c r="J66" s="92">
        <v>2</v>
      </c>
      <c r="K66" s="92">
        <v>2</v>
      </c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2">
        <v>5</v>
      </c>
      <c r="AJ66" s="91"/>
      <c r="AK66" s="91"/>
      <c r="AL66" s="91"/>
      <c r="AM66" s="91"/>
      <c r="AN66" s="91"/>
      <c r="AO66" s="91"/>
      <c r="AP66" s="91"/>
      <c r="AQ66" s="91"/>
      <c r="AR66" s="92">
        <v>5</v>
      </c>
      <c r="AS66" s="290" t="s">
        <v>296</v>
      </c>
      <c r="AT66" s="291"/>
      <c r="AU66" s="91">
        <v>9</v>
      </c>
      <c r="AV66" s="7">
        <v>45925</v>
      </c>
      <c r="AW66" s="292" t="s">
        <v>390</v>
      </c>
      <c r="AX66" s="293"/>
      <c r="AY66" s="293"/>
      <c r="AZ66" s="293"/>
      <c r="BA66" s="293"/>
      <c r="BB66" s="293"/>
      <c r="BC66" s="293"/>
      <c r="BD66" s="293"/>
      <c r="BE66" s="294"/>
      <c r="BF66" s="91" t="s">
        <v>387</v>
      </c>
      <c r="BG66" s="91" t="s">
        <v>388</v>
      </c>
      <c r="BH66" s="91" t="s">
        <v>391</v>
      </c>
    </row>
    <row r="67" spans="1:60">
      <c r="B67" t="s">
        <v>401</v>
      </c>
      <c r="C67" s="114">
        <v>36</v>
      </c>
      <c r="D67">
        <v>1</v>
      </c>
      <c r="G67" s="99">
        <v>651</v>
      </c>
      <c r="H67">
        <f>H61+H60+H57+H56+H27+H9+H8+H7+H6+H5</f>
        <v>404</v>
      </c>
      <c r="I67" s="99">
        <v>62</v>
      </c>
      <c r="J67" s="99">
        <v>164</v>
      </c>
      <c r="K67" s="99">
        <v>64</v>
      </c>
      <c r="U67">
        <f>U64+U63+U26+U25</f>
        <v>18</v>
      </c>
      <c r="V67">
        <f>V62+V38</f>
        <v>3</v>
      </c>
      <c r="AI67" s="99">
        <v>674</v>
      </c>
      <c r="AL67">
        <v>10</v>
      </c>
      <c r="AM67">
        <v>4</v>
      </c>
      <c r="AR67" s="99">
        <v>673</v>
      </c>
      <c r="AS67" s="302">
        <v>695</v>
      </c>
      <c r="AT67" s="303"/>
      <c r="AU67" s="98">
        <v>1672</v>
      </c>
    </row>
    <row r="68" spans="1:60" ht="14.4" thickBot="1"/>
    <row r="69" spans="1:60" ht="14.4" thickBot="1">
      <c r="D69" s="52" t="s">
        <v>47</v>
      </c>
      <c r="E69" s="53">
        <v>695</v>
      </c>
      <c r="G69" s="58"/>
      <c r="H69" s="119"/>
      <c r="I69" s="53" t="s">
        <v>259</v>
      </c>
      <c r="J69" s="53" t="s">
        <v>260</v>
      </c>
      <c r="L69" s="64" t="s">
        <v>261</v>
      </c>
      <c r="M69" s="65">
        <v>12</v>
      </c>
    </row>
    <row r="70" spans="1:60" ht="14.4" thickBot="1">
      <c r="D70" s="54" t="s">
        <v>262</v>
      </c>
      <c r="E70" s="55">
        <v>977</v>
      </c>
      <c r="G70" s="117" t="s">
        <v>263</v>
      </c>
      <c r="H70" s="121">
        <f>147+8</f>
        <v>155</v>
      </c>
      <c r="I70" s="118">
        <v>131</v>
      </c>
      <c r="J70" s="62">
        <v>68</v>
      </c>
      <c r="K70" s="116">
        <v>155</v>
      </c>
      <c r="L70" s="66" t="s">
        <v>264</v>
      </c>
      <c r="M70" s="61">
        <v>18</v>
      </c>
    </row>
    <row r="71" spans="1:60" ht="14.4" thickBot="1">
      <c r="D71" s="54" t="s">
        <v>265</v>
      </c>
      <c r="E71" s="55">
        <v>59</v>
      </c>
      <c r="G71" s="117" t="s">
        <v>266</v>
      </c>
      <c r="H71" s="121">
        <v>99</v>
      </c>
      <c r="I71" s="118">
        <v>44</v>
      </c>
      <c r="J71" s="62">
        <v>56</v>
      </c>
      <c r="K71" s="116">
        <v>99</v>
      </c>
      <c r="L71" s="66" t="s">
        <v>267</v>
      </c>
      <c r="M71" s="61">
        <v>9</v>
      </c>
    </row>
    <row r="72" spans="1:60" ht="14.4" thickBot="1">
      <c r="D72" s="54" t="s">
        <v>268</v>
      </c>
      <c r="E72" s="55">
        <v>1</v>
      </c>
      <c r="G72" s="117" t="s">
        <v>269</v>
      </c>
      <c r="H72" s="121">
        <v>83</v>
      </c>
      <c r="I72" s="118">
        <v>27</v>
      </c>
      <c r="J72" s="62">
        <v>45</v>
      </c>
      <c r="K72" s="116">
        <v>83</v>
      </c>
      <c r="L72" s="66" t="s">
        <v>270</v>
      </c>
      <c r="M72" s="61">
        <v>22</v>
      </c>
    </row>
    <row r="73" spans="1:60" ht="14.4" thickBot="1">
      <c r="D73" s="54" t="s">
        <v>271</v>
      </c>
      <c r="E73" s="55">
        <v>1</v>
      </c>
      <c r="G73" s="117" t="s">
        <v>272</v>
      </c>
      <c r="H73" s="121">
        <v>15</v>
      </c>
      <c r="I73" s="118">
        <v>116</v>
      </c>
      <c r="J73" s="62">
        <v>121</v>
      </c>
      <c r="K73" s="116">
        <v>15</v>
      </c>
      <c r="L73" s="56"/>
      <c r="M73" s="63">
        <v>61</v>
      </c>
    </row>
    <row r="74" spans="1:60" ht="14.4" thickBot="1">
      <c r="D74" s="54" t="s">
        <v>273</v>
      </c>
      <c r="E74" s="55">
        <v>0</v>
      </c>
      <c r="G74" s="117" t="s">
        <v>274</v>
      </c>
      <c r="H74" s="121">
        <v>63</v>
      </c>
      <c r="I74" s="118">
        <v>4</v>
      </c>
      <c r="J74" s="62">
        <v>7</v>
      </c>
      <c r="K74" s="116">
        <v>63</v>
      </c>
    </row>
    <row r="75" spans="1:60" ht="14.4" thickBot="1">
      <c r="D75" s="54" t="s">
        <v>275</v>
      </c>
      <c r="E75" s="55">
        <v>1611</v>
      </c>
      <c r="G75" s="117" t="s">
        <v>276</v>
      </c>
      <c r="H75" s="121">
        <v>253</v>
      </c>
      <c r="I75" s="118">
        <v>39</v>
      </c>
      <c r="J75" s="62">
        <v>78</v>
      </c>
      <c r="K75" s="116">
        <v>233</v>
      </c>
    </row>
    <row r="76" spans="1:60" ht="16.2" thickBot="1">
      <c r="D76" s="56" t="s">
        <v>418</v>
      </c>
      <c r="E76" s="57">
        <v>1672</v>
      </c>
      <c r="G76" s="117" t="s">
        <v>277</v>
      </c>
      <c r="H76" s="121">
        <v>29</v>
      </c>
      <c r="I76" s="118">
        <v>31</v>
      </c>
      <c r="J76" s="62">
        <v>17</v>
      </c>
      <c r="K76" s="116">
        <v>29</v>
      </c>
    </row>
    <row r="77" spans="1:60" ht="14.4" thickBot="1">
      <c r="G77" s="117" t="s">
        <v>278</v>
      </c>
      <c r="H77" s="121">
        <f>971+8-4</f>
        <v>975</v>
      </c>
      <c r="I77" s="118">
        <v>684</v>
      </c>
      <c r="J77" s="62">
        <v>68</v>
      </c>
      <c r="K77" s="116">
        <f>971+8</f>
        <v>979</v>
      </c>
    </row>
    <row r="78" spans="1:60" ht="14.4" thickBot="1">
      <c r="G78" s="56"/>
      <c r="H78" s="120">
        <f>H70+H71+H72+H73+H74+H75+H76+H77</f>
        <v>1672</v>
      </c>
      <c r="I78" s="27"/>
      <c r="J78" s="27"/>
    </row>
  </sheetData>
  <mergeCells count="145">
    <mergeCell ref="A1:BH1"/>
    <mergeCell ref="AW37:BE37"/>
    <mergeCell ref="B33:B65"/>
    <mergeCell ref="A5:A65"/>
    <mergeCell ref="AS44:AT44"/>
    <mergeCell ref="AW44:BE44"/>
    <mergeCell ref="AS15:AT15"/>
    <mergeCell ref="AW15:BE15"/>
    <mergeCell ref="AS16:AT16"/>
    <mergeCell ref="AW16:BE16"/>
    <mergeCell ref="AS28:AT28"/>
    <mergeCell ref="AW28:BE28"/>
    <mergeCell ref="AW42:BE42"/>
    <mergeCell ref="AW2:BE2"/>
    <mergeCell ref="AW5:BE5"/>
    <mergeCell ref="AW10:BE10"/>
    <mergeCell ref="AS56:AT56"/>
    <mergeCell ref="AS61:AT61"/>
    <mergeCell ref="AS14:AT14"/>
    <mergeCell ref="AS41:AT41"/>
    <mergeCell ref="AS42:AT42"/>
    <mergeCell ref="AS43:AT43"/>
    <mergeCell ref="AW27:BE27"/>
    <mergeCell ref="AS62:AT62"/>
    <mergeCell ref="AW36:BE36"/>
    <mergeCell ref="AS54:AT54"/>
    <mergeCell ref="AW23:BE23"/>
    <mergeCell ref="AS23:AT23"/>
    <mergeCell ref="AS57:AT57"/>
    <mergeCell ref="AS58:AT58"/>
    <mergeCell ref="AS59:AT59"/>
    <mergeCell ref="AS60:AT60"/>
    <mergeCell ref="AS63:AT63"/>
    <mergeCell ref="AS29:AT29"/>
    <mergeCell ref="AW29:BE29"/>
    <mergeCell ref="AW38:BE38"/>
    <mergeCell ref="AW39:BE39"/>
    <mergeCell ref="AS39:AT39"/>
    <mergeCell ref="AS34:AT34"/>
    <mergeCell ref="AS35:AT35"/>
    <mergeCell ref="AS36:AT36"/>
    <mergeCell ref="AW30:BE30"/>
    <mergeCell ref="AS40:AT40"/>
    <mergeCell ref="AS38:AT38"/>
    <mergeCell ref="AS37:AT37"/>
    <mergeCell ref="AW35:BE35"/>
    <mergeCell ref="AS55:AT55"/>
    <mergeCell ref="AW6:BE6"/>
    <mergeCell ref="AS6:AT6"/>
    <mergeCell ref="AS7:AT7"/>
    <mergeCell ref="AW7:BE7"/>
    <mergeCell ref="AW13:BE13"/>
    <mergeCell ref="AW11:BE11"/>
    <mergeCell ref="AW12:BE12"/>
    <mergeCell ref="AS11:AT11"/>
    <mergeCell ref="AS12:AT12"/>
    <mergeCell ref="D11:AQ11"/>
    <mergeCell ref="AS10:AT10"/>
    <mergeCell ref="AS27:AT27"/>
    <mergeCell ref="AS13:AT13"/>
    <mergeCell ref="AW8:BE8"/>
    <mergeCell ref="AW9:BE9"/>
    <mergeCell ref="AW21:BE21"/>
    <mergeCell ref="AW22:BE22"/>
    <mergeCell ref="AW24:BE24"/>
    <mergeCell ref="AW25:BE25"/>
    <mergeCell ref="AS26:AT26"/>
    <mergeCell ref="AW26:BE26"/>
    <mergeCell ref="AW14:BE14"/>
    <mergeCell ref="AW17:BE17"/>
    <mergeCell ref="AS17:AT17"/>
    <mergeCell ref="AS24:AT24"/>
    <mergeCell ref="D14:AR14"/>
    <mergeCell ref="A4:AR4"/>
    <mergeCell ref="AS33:AT33"/>
    <mergeCell ref="AS2:AT2"/>
    <mergeCell ref="B27:B29"/>
    <mergeCell ref="B30:B32"/>
    <mergeCell ref="B24:B26"/>
    <mergeCell ref="AS5:AT5"/>
    <mergeCell ref="AS30:AT30"/>
    <mergeCell ref="B5:B9"/>
    <mergeCell ref="B10:B12"/>
    <mergeCell ref="B13:B17"/>
    <mergeCell ref="B18:B20"/>
    <mergeCell ref="B21:B23"/>
    <mergeCell ref="AS31:AT31"/>
    <mergeCell ref="D16:AR16"/>
    <mergeCell ref="AS8:AT8"/>
    <mergeCell ref="AS32:AT32"/>
    <mergeCell ref="AS9:AT9"/>
    <mergeCell ref="AS21:AT21"/>
    <mergeCell ref="AS22:AT22"/>
    <mergeCell ref="AS25:AT25"/>
    <mergeCell ref="L2:AK2"/>
    <mergeCell ref="AL2:AR2"/>
    <mergeCell ref="D13:AR13"/>
    <mergeCell ref="AS67:AT67"/>
    <mergeCell ref="AS45:AT45"/>
    <mergeCell ref="AW45:BE45"/>
    <mergeCell ref="AS49:AT49"/>
    <mergeCell ref="AS50:AT50"/>
    <mergeCell ref="AS51:AT51"/>
    <mergeCell ref="AW49:BE49"/>
    <mergeCell ref="AW50:BE50"/>
    <mergeCell ref="AW51:BE51"/>
    <mergeCell ref="AS46:AT46"/>
    <mergeCell ref="AW46:BE46"/>
    <mergeCell ref="AS47:AT47"/>
    <mergeCell ref="AW47:BE47"/>
    <mergeCell ref="AS48:AT48"/>
    <mergeCell ref="AW48:BE48"/>
    <mergeCell ref="AS64:AT64"/>
    <mergeCell ref="AS65:AT65"/>
    <mergeCell ref="AW52:BE52"/>
    <mergeCell ref="AW53:BE53"/>
    <mergeCell ref="AW54:BE54"/>
    <mergeCell ref="AW55:BE55"/>
    <mergeCell ref="AW56:BE56"/>
    <mergeCell ref="AW57:BE57"/>
    <mergeCell ref="AW58:BE58"/>
    <mergeCell ref="AS66:AT66"/>
    <mergeCell ref="AW64:BE64"/>
    <mergeCell ref="AW65:BE65"/>
    <mergeCell ref="AW66:BE66"/>
    <mergeCell ref="AW20:BE20"/>
    <mergeCell ref="AS18:AT18"/>
    <mergeCell ref="AW18:BE18"/>
    <mergeCell ref="AW19:BE19"/>
    <mergeCell ref="AS19:AT19"/>
    <mergeCell ref="AS20:AT20"/>
    <mergeCell ref="AW40:BE40"/>
    <mergeCell ref="AW34:BE34"/>
    <mergeCell ref="AW31:BE31"/>
    <mergeCell ref="AW32:BE32"/>
    <mergeCell ref="AW33:BE33"/>
    <mergeCell ref="AW43:BE43"/>
    <mergeCell ref="AW41:BE41"/>
    <mergeCell ref="AW59:BE59"/>
    <mergeCell ref="AW60:BE60"/>
    <mergeCell ref="AW61:BE61"/>
    <mergeCell ref="AW62:BE62"/>
    <mergeCell ref="AW63:BE63"/>
    <mergeCell ref="AS52:AT52"/>
    <mergeCell ref="AS53:AT53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50A4-C4DD-4DA8-B199-739A6620DDD8}">
  <dimension ref="A1:M66"/>
  <sheetViews>
    <sheetView topLeftCell="C1" zoomScale="48" workbookViewId="0">
      <selection activeCell="J67" sqref="J67"/>
    </sheetView>
  </sheetViews>
  <sheetFormatPr baseColWidth="10" defaultRowHeight="13.8"/>
  <cols>
    <col min="1" max="1" width="40.3984375" customWidth="1"/>
    <col min="2" max="2" width="56.19921875" customWidth="1"/>
    <col min="4" max="4" width="37.796875" bestFit="1" customWidth="1"/>
    <col min="5" max="5" width="14.5" bestFit="1" customWidth="1"/>
    <col min="6" max="6" width="65.796875" customWidth="1"/>
    <col min="7" max="7" width="18.69921875" bestFit="1" customWidth="1"/>
    <col min="8" max="8" width="17.8984375" bestFit="1" customWidth="1"/>
    <col min="11" max="11" width="14.796875" bestFit="1" customWidth="1"/>
  </cols>
  <sheetData>
    <row r="1" spans="1:13">
      <c r="A1" s="115" t="s">
        <v>419</v>
      </c>
      <c r="B1" s="115" t="s">
        <v>420</v>
      </c>
      <c r="C1" s="122" t="s">
        <v>421</v>
      </c>
      <c r="D1" s="115" t="s">
        <v>430</v>
      </c>
      <c r="E1" s="122" t="s">
        <v>422</v>
      </c>
      <c r="F1" s="115" t="s">
        <v>423</v>
      </c>
      <c r="G1" s="115" t="s">
        <v>424</v>
      </c>
      <c r="H1" s="115" t="s">
        <v>425</v>
      </c>
      <c r="I1" s="115" t="s">
        <v>59</v>
      </c>
      <c r="J1" s="115" t="s">
        <v>60</v>
      </c>
      <c r="K1" s="115" t="s">
        <v>61</v>
      </c>
      <c r="L1" s="115" t="s">
        <v>426</v>
      </c>
      <c r="M1" s="115" t="s">
        <v>427</v>
      </c>
    </row>
    <row r="2" spans="1:13">
      <c r="A2" s="129" t="s">
        <v>428</v>
      </c>
      <c r="B2" s="129" t="s">
        <v>429</v>
      </c>
      <c r="C2" s="123">
        <v>45909</v>
      </c>
      <c r="D2" s="126" t="s">
        <v>431</v>
      </c>
      <c r="E2" s="122" t="s">
        <v>40</v>
      </c>
      <c r="F2" s="124" t="s">
        <v>435</v>
      </c>
      <c r="G2" s="124">
        <v>39</v>
      </c>
      <c r="H2" s="124">
        <v>19</v>
      </c>
      <c r="I2" s="129">
        <v>0</v>
      </c>
      <c r="J2" s="129">
        <v>0</v>
      </c>
      <c r="K2" s="129">
        <v>0</v>
      </c>
      <c r="L2" s="129">
        <v>0</v>
      </c>
      <c r="M2" s="129">
        <v>58</v>
      </c>
    </row>
    <row r="3" spans="1:13">
      <c r="A3" s="129" t="s">
        <v>428</v>
      </c>
      <c r="B3" s="129" t="s">
        <v>429</v>
      </c>
      <c r="C3" s="123">
        <v>45917</v>
      </c>
      <c r="D3" s="126" t="s">
        <v>432</v>
      </c>
      <c r="E3" s="122" t="s">
        <v>40</v>
      </c>
      <c r="F3" s="124" t="s">
        <v>436</v>
      </c>
      <c r="G3" s="124">
        <v>16</v>
      </c>
      <c r="H3" s="124">
        <v>16</v>
      </c>
      <c r="I3" s="129">
        <v>0</v>
      </c>
      <c r="J3" s="129">
        <v>0</v>
      </c>
      <c r="K3" s="129">
        <v>0</v>
      </c>
      <c r="L3" s="129">
        <v>0</v>
      </c>
      <c r="M3" s="129">
        <v>32</v>
      </c>
    </row>
    <row r="4" spans="1:13">
      <c r="A4" s="129" t="s">
        <v>428</v>
      </c>
      <c r="B4" s="129" t="s">
        <v>429</v>
      </c>
      <c r="C4" s="123">
        <v>45918</v>
      </c>
      <c r="D4" s="126" t="s">
        <v>433</v>
      </c>
      <c r="E4" s="122" t="s">
        <v>40</v>
      </c>
      <c r="F4" s="124" t="s">
        <v>437</v>
      </c>
      <c r="G4" s="124">
        <v>26</v>
      </c>
      <c r="H4" s="124">
        <v>17</v>
      </c>
      <c r="I4" s="129">
        <v>0</v>
      </c>
      <c r="J4" s="129">
        <v>0</v>
      </c>
      <c r="K4" s="129">
        <v>0</v>
      </c>
      <c r="L4" s="129">
        <v>0</v>
      </c>
      <c r="M4" s="129">
        <v>43</v>
      </c>
    </row>
    <row r="5" spans="1:13">
      <c r="A5" s="129" t="s">
        <v>428</v>
      </c>
      <c r="B5" s="129" t="s">
        <v>429</v>
      </c>
      <c r="C5" s="123">
        <v>45922</v>
      </c>
      <c r="D5" s="126" t="s">
        <v>431</v>
      </c>
      <c r="E5" s="122" t="s">
        <v>40</v>
      </c>
      <c r="F5" s="124" t="s">
        <v>438</v>
      </c>
      <c r="G5" s="124">
        <v>14</v>
      </c>
      <c r="H5" s="124">
        <v>10</v>
      </c>
      <c r="I5" s="129">
        <v>0</v>
      </c>
      <c r="J5" s="129">
        <v>0</v>
      </c>
      <c r="K5" s="129">
        <v>0</v>
      </c>
      <c r="L5" s="129">
        <v>0</v>
      </c>
      <c r="M5" s="129">
        <v>24</v>
      </c>
    </row>
    <row r="6" spans="1:13">
      <c r="A6" s="129" t="s">
        <v>428</v>
      </c>
      <c r="B6" s="129" t="s">
        <v>429</v>
      </c>
      <c r="C6" s="123">
        <v>45922</v>
      </c>
      <c r="D6" s="126" t="s">
        <v>434</v>
      </c>
      <c r="E6" s="122" t="s">
        <v>40</v>
      </c>
      <c r="F6" s="124" t="s">
        <v>439</v>
      </c>
      <c r="G6" s="124">
        <v>14</v>
      </c>
      <c r="H6" s="124">
        <v>6</v>
      </c>
      <c r="I6" s="129">
        <v>0</v>
      </c>
      <c r="J6" s="129">
        <v>0</v>
      </c>
      <c r="K6" s="129">
        <v>0</v>
      </c>
      <c r="L6" s="129">
        <v>0</v>
      </c>
      <c r="M6" s="129">
        <v>20</v>
      </c>
    </row>
    <row r="7" spans="1:13">
      <c r="A7" s="129" t="s">
        <v>428</v>
      </c>
      <c r="B7" s="129" t="s">
        <v>429</v>
      </c>
      <c r="C7" s="123">
        <v>45905</v>
      </c>
      <c r="D7" s="127" t="s">
        <v>443</v>
      </c>
      <c r="E7" s="122" t="s">
        <v>440</v>
      </c>
      <c r="F7" s="130" t="s">
        <v>459</v>
      </c>
      <c r="G7" s="124">
        <v>22</v>
      </c>
      <c r="H7" s="124">
        <v>18</v>
      </c>
      <c r="I7" s="129">
        <v>0</v>
      </c>
      <c r="J7" s="129">
        <v>0</v>
      </c>
      <c r="K7" s="129">
        <v>0</v>
      </c>
      <c r="L7" s="129">
        <v>0</v>
      </c>
      <c r="M7" s="129">
        <v>40</v>
      </c>
    </row>
    <row r="8" spans="1:13">
      <c r="A8" s="129" t="s">
        <v>428</v>
      </c>
      <c r="B8" s="129" t="s">
        <v>429</v>
      </c>
      <c r="C8" s="123">
        <v>45919</v>
      </c>
      <c r="D8" s="126" t="s">
        <v>443</v>
      </c>
      <c r="E8" s="124" t="s">
        <v>440</v>
      </c>
      <c r="F8" s="124" t="s">
        <v>454</v>
      </c>
      <c r="G8" s="124">
        <v>0</v>
      </c>
      <c r="H8" s="124">
        <v>27</v>
      </c>
      <c r="I8" s="129">
        <v>0</v>
      </c>
      <c r="J8" s="129">
        <v>0</v>
      </c>
      <c r="K8" s="129">
        <v>0</v>
      </c>
      <c r="L8" s="129">
        <v>0</v>
      </c>
      <c r="M8" s="129">
        <v>27</v>
      </c>
    </row>
    <row r="9" spans="1:13">
      <c r="A9" s="129" t="s">
        <v>428</v>
      </c>
      <c r="B9" s="129" t="s">
        <v>429</v>
      </c>
      <c r="C9" s="123">
        <v>45919</v>
      </c>
      <c r="D9" s="126" t="s">
        <v>443</v>
      </c>
      <c r="E9" s="124" t="s">
        <v>440</v>
      </c>
      <c r="F9" s="124" t="s">
        <v>454</v>
      </c>
      <c r="G9" s="124">
        <v>0</v>
      </c>
      <c r="H9" s="124">
        <v>32</v>
      </c>
      <c r="I9" s="129">
        <v>0</v>
      </c>
      <c r="J9" s="124">
        <v>0</v>
      </c>
      <c r="K9" s="124">
        <v>0</v>
      </c>
      <c r="L9" s="124">
        <v>0</v>
      </c>
      <c r="M9" s="129">
        <v>32</v>
      </c>
    </row>
    <row r="10" spans="1:13">
      <c r="A10" s="129" t="s">
        <v>428</v>
      </c>
      <c r="B10" s="129" t="s">
        <v>429</v>
      </c>
      <c r="C10" s="123">
        <v>45908</v>
      </c>
      <c r="D10" s="126" t="s">
        <v>444</v>
      </c>
      <c r="E10" s="124" t="s">
        <v>34</v>
      </c>
      <c r="F10" s="124" t="s">
        <v>455</v>
      </c>
      <c r="G10" s="124">
        <v>0</v>
      </c>
      <c r="H10" s="124">
        <v>19</v>
      </c>
      <c r="I10" s="129">
        <v>0</v>
      </c>
      <c r="J10" s="124">
        <v>0</v>
      </c>
      <c r="K10" s="124">
        <v>0</v>
      </c>
      <c r="L10" s="124">
        <v>0</v>
      </c>
      <c r="M10" s="129">
        <v>19</v>
      </c>
    </row>
    <row r="11" spans="1:13">
      <c r="A11" s="129" t="s">
        <v>428</v>
      </c>
      <c r="B11" s="129" t="s">
        <v>429</v>
      </c>
      <c r="C11" s="123">
        <v>45908</v>
      </c>
      <c r="D11" s="126" t="s">
        <v>444</v>
      </c>
      <c r="E11" s="124" t="s">
        <v>34</v>
      </c>
      <c r="F11" s="124" t="s">
        <v>455</v>
      </c>
      <c r="G11" s="124">
        <v>0</v>
      </c>
      <c r="H11" s="124">
        <v>15</v>
      </c>
      <c r="I11" s="129">
        <v>0</v>
      </c>
      <c r="J11" s="124">
        <v>0</v>
      </c>
      <c r="K11" s="124">
        <v>0</v>
      </c>
      <c r="L11" s="124">
        <v>0</v>
      </c>
      <c r="M11" s="129">
        <v>15</v>
      </c>
    </row>
    <row r="12" spans="1:13">
      <c r="A12" s="129" t="s">
        <v>428</v>
      </c>
      <c r="B12" s="129" t="s">
        <v>429</v>
      </c>
      <c r="C12" s="123">
        <v>45916</v>
      </c>
      <c r="D12" s="126" t="s">
        <v>444</v>
      </c>
      <c r="E12" s="124" t="s">
        <v>34</v>
      </c>
      <c r="F12" s="124" t="s">
        <v>456</v>
      </c>
      <c r="G12" s="124">
        <v>4</v>
      </c>
      <c r="H12" s="124">
        <v>5</v>
      </c>
      <c r="I12" s="129">
        <v>0</v>
      </c>
      <c r="J12" s="124">
        <v>0</v>
      </c>
      <c r="K12" s="124">
        <v>0</v>
      </c>
      <c r="L12" s="124">
        <v>0</v>
      </c>
      <c r="M12" s="129">
        <v>9</v>
      </c>
    </row>
    <row r="13" spans="1:13">
      <c r="A13" s="129" t="s">
        <v>428</v>
      </c>
      <c r="B13" s="129" t="s">
        <v>429</v>
      </c>
      <c r="C13" s="123">
        <v>45918</v>
      </c>
      <c r="D13" s="126" t="s">
        <v>444</v>
      </c>
      <c r="E13" s="124" t="s">
        <v>34</v>
      </c>
      <c r="F13" s="124" t="s">
        <v>455</v>
      </c>
      <c r="G13" s="124">
        <v>0</v>
      </c>
      <c r="H13" s="124">
        <v>22</v>
      </c>
      <c r="I13" s="129">
        <v>0</v>
      </c>
      <c r="J13" s="124">
        <v>0</v>
      </c>
      <c r="K13" s="124">
        <v>0</v>
      </c>
      <c r="L13" s="124">
        <v>0</v>
      </c>
      <c r="M13" s="129">
        <v>22</v>
      </c>
    </row>
    <row r="14" spans="1:13">
      <c r="A14" s="129" t="s">
        <v>428</v>
      </c>
      <c r="B14" s="129" t="s">
        <v>429</v>
      </c>
      <c r="C14" s="123">
        <v>45922</v>
      </c>
      <c r="D14" s="126" t="s">
        <v>444</v>
      </c>
      <c r="E14" s="124" t="s">
        <v>34</v>
      </c>
      <c r="F14" s="124" t="s">
        <v>455</v>
      </c>
      <c r="G14" s="124">
        <v>0</v>
      </c>
      <c r="H14" s="124">
        <v>18</v>
      </c>
      <c r="I14" s="129">
        <v>0</v>
      </c>
      <c r="J14" s="124">
        <v>0</v>
      </c>
      <c r="K14" s="124">
        <v>0</v>
      </c>
      <c r="L14" s="124">
        <v>0</v>
      </c>
      <c r="M14" s="129">
        <v>18</v>
      </c>
    </row>
    <row r="15" spans="1:13">
      <c r="A15" s="129" t="s">
        <v>428</v>
      </c>
      <c r="B15" s="129" t="s">
        <v>429</v>
      </c>
      <c r="C15" s="123">
        <v>45930</v>
      </c>
      <c r="D15" s="126" t="s">
        <v>446</v>
      </c>
      <c r="E15" s="124" t="s">
        <v>32</v>
      </c>
      <c r="F15" s="124" t="s">
        <v>257</v>
      </c>
      <c r="G15" s="124">
        <v>4</v>
      </c>
      <c r="H15" s="124">
        <v>1</v>
      </c>
      <c r="I15" s="129">
        <v>0</v>
      </c>
      <c r="J15" s="124">
        <v>0</v>
      </c>
      <c r="K15" s="124">
        <v>0</v>
      </c>
      <c r="L15" s="124">
        <v>0</v>
      </c>
      <c r="M15" s="129">
        <v>5</v>
      </c>
    </row>
    <row r="16" spans="1:13">
      <c r="A16" s="129" t="s">
        <v>428</v>
      </c>
      <c r="B16" s="129" t="s">
        <v>429</v>
      </c>
      <c r="C16" s="123">
        <v>45930</v>
      </c>
      <c r="D16" s="126" t="s">
        <v>446</v>
      </c>
      <c r="E16" s="124" t="s">
        <v>32</v>
      </c>
      <c r="F16" s="124" t="s">
        <v>257</v>
      </c>
      <c r="G16" s="124">
        <v>1</v>
      </c>
      <c r="H16" s="124">
        <v>5</v>
      </c>
      <c r="I16" s="129">
        <v>0</v>
      </c>
      <c r="J16" s="124">
        <v>0</v>
      </c>
      <c r="K16" s="124">
        <v>0</v>
      </c>
      <c r="L16" s="124">
        <v>0</v>
      </c>
      <c r="M16" s="129">
        <v>6</v>
      </c>
    </row>
    <row r="17" spans="1:13">
      <c r="A17" s="129" t="s">
        <v>428</v>
      </c>
      <c r="B17" s="129" t="s">
        <v>429</v>
      </c>
      <c r="C17" s="123">
        <v>45930</v>
      </c>
      <c r="D17" s="126" t="s">
        <v>446</v>
      </c>
      <c r="E17" s="124" t="s">
        <v>32</v>
      </c>
      <c r="F17" s="124" t="s">
        <v>257</v>
      </c>
      <c r="G17" s="124">
        <v>3</v>
      </c>
      <c r="H17" s="124">
        <v>1</v>
      </c>
      <c r="I17" s="129">
        <v>0</v>
      </c>
      <c r="J17" s="124">
        <v>0</v>
      </c>
      <c r="K17" s="124">
        <v>0</v>
      </c>
      <c r="L17" s="124">
        <v>0</v>
      </c>
      <c r="M17" s="129">
        <v>4</v>
      </c>
    </row>
    <row r="18" spans="1:13">
      <c r="A18" s="129" t="s">
        <v>428</v>
      </c>
      <c r="B18" s="129" t="s">
        <v>429</v>
      </c>
      <c r="C18" s="123">
        <v>45917</v>
      </c>
      <c r="D18" s="126" t="s">
        <v>445</v>
      </c>
      <c r="E18" s="124" t="s">
        <v>441</v>
      </c>
      <c r="F18" s="124" t="s">
        <v>463</v>
      </c>
      <c r="G18" s="124">
        <v>11</v>
      </c>
      <c r="H18" s="124">
        <v>19</v>
      </c>
      <c r="I18" s="129">
        <v>0</v>
      </c>
      <c r="J18" s="124">
        <v>0</v>
      </c>
      <c r="K18" s="124">
        <v>0</v>
      </c>
      <c r="L18" s="124">
        <v>0</v>
      </c>
      <c r="M18" s="129">
        <v>30</v>
      </c>
    </row>
    <row r="19" spans="1:13">
      <c r="A19" s="129" t="s">
        <v>428</v>
      </c>
      <c r="B19" s="129" t="s">
        <v>429</v>
      </c>
      <c r="C19" s="123">
        <v>45920</v>
      </c>
      <c r="D19" s="126" t="s">
        <v>445</v>
      </c>
      <c r="E19" s="124" t="s">
        <v>441</v>
      </c>
      <c r="F19" s="124" t="s">
        <v>457</v>
      </c>
      <c r="G19" s="124">
        <v>6</v>
      </c>
      <c r="H19" s="124">
        <v>7</v>
      </c>
      <c r="I19" s="129">
        <v>2</v>
      </c>
      <c r="J19" s="124">
        <v>0</v>
      </c>
      <c r="K19" s="124">
        <v>0</v>
      </c>
      <c r="L19" s="124">
        <v>0</v>
      </c>
      <c r="M19" s="129">
        <v>11</v>
      </c>
    </row>
    <row r="20" spans="1:13">
      <c r="A20" s="129" t="s">
        <v>428</v>
      </c>
      <c r="B20" s="129" t="s">
        <v>429</v>
      </c>
      <c r="C20" s="123">
        <v>45929</v>
      </c>
      <c r="D20" s="126" t="s">
        <v>445</v>
      </c>
      <c r="E20" s="124" t="s">
        <v>142</v>
      </c>
      <c r="F20" s="124" t="s">
        <v>462</v>
      </c>
      <c r="G20" s="124">
        <v>15</v>
      </c>
      <c r="H20" s="124">
        <v>5</v>
      </c>
      <c r="I20" s="129">
        <v>0</v>
      </c>
      <c r="J20" s="124">
        <v>0</v>
      </c>
      <c r="K20" s="124">
        <v>0</v>
      </c>
      <c r="L20" s="124">
        <v>0</v>
      </c>
      <c r="M20" s="129">
        <v>20</v>
      </c>
    </row>
    <row r="21" spans="1:13">
      <c r="A21" s="129" t="s">
        <v>428</v>
      </c>
      <c r="B21" s="129" t="s">
        <v>429</v>
      </c>
      <c r="C21" s="123">
        <v>45910</v>
      </c>
      <c r="D21" s="126" t="s">
        <v>448</v>
      </c>
      <c r="E21" s="124" t="s">
        <v>442</v>
      </c>
      <c r="F21" s="124" t="s">
        <v>461</v>
      </c>
      <c r="G21" s="124">
        <v>18</v>
      </c>
      <c r="H21" s="124">
        <v>54</v>
      </c>
      <c r="I21" s="129">
        <v>19</v>
      </c>
      <c r="J21" s="124">
        <v>0</v>
      </c>
      <c r="K21" s="124">
        <v>0</v>
      </c>
      <c r="L21" s="124">
        <v>0</v>
      </c>
      <c r="M21" s="124">
        <v>53</v>
      </c>
    </row>
    <row r="22" spans="1:13">
      <c r="A22" s="129" t="s">
        <v>428</v>
      </c>
      <c r="B22" s="129" t="s">
        <v>429</v>
      </c>
      <c r="C22" s="123">
        <v>45924</v>
      </c>
      <c r="D22" s="126" t="s">
        <v>447</v>
      </c>
      <c r="E22" s="124" t="s">
        <v>442</v>
      </c>
      <c r="F22" s="129" t="s">
        <v>257</v>
      </c>
      <c r="G22" s="124">
        <v>9</v>
      </c>
      <c r="H22" s="124">
        <v>16</v>
      </c>
      <c r="I22" s="129">
        <v>19</v>
      </c>
      <c r="J22" s="129">
        <v>0</v>
      </c>
      <c r="K22" s="129">
        <v>0</v>
      </c>
      <c r="L22" s="129">
        <v>0</v>
      </c>
      <c r="M22" s="129">
        <v>6</v>
      </c>
    </row>
    <row r="23" spans="1:13">
      <c r="A23" s="129" t="s">
        <v>428</v>
      </c>
      <c r="B23" s="129" t="s">
        <v>429</v>
      </c>
      <c r="C23" s="123">
        <v>45925</v>
      </c>
      <c r="D23" s="126" t="s">
        <v>447</v>
      </c>
      <c r="E23" s="124" t="s">
        <v>442</v>
      </c>
      <c r="F23" s="124" t="s">
        <v>257</v>
      </c>
      <c r="G23" s="124">
        <v>6</v>
      </c>
      <c r="H23" s="124">
        <v>4</v>
      </c>
      <c r="I23" s="129">
        <v>7</v>
      </c>
      <c r="J23" s="129">
        <v>0</v>
      </c>
      <c r="K23" s="129">
        <v>0</v>
      </c>
      <c r="L23" s="129">
        <v>0</v>
      </c>
      <c r="M23" s="129">
        <v>3</v>
      </c>
    </row>
    <row r="24" spans="1:13">
      <c r="A24" s="129" t="s">
        <v>428</v>
      </c>
      <c r="B24" s="129" t="s">
        <v>429</v>
      </c>
      <c r="C24" s="123">
        <v>45902</v>
      </c>
      <c r="D24" s="126" t="s">
        <v>449</v>
      </c>
      <c r="E24" s="124" t="s">
        <v>442</v>
      </c>
      <c r="F24" s="129" t="s">
        <v>257</v>
      </c>
      <c r="G24" s="124">
        <v>53</v>
      </c>
      <c r="H24" s="124">
        <v>65</v>
      </c>
      <c r="I24" s="129">
        <v>2</v>
      </c>
      <c r="J24" s="124">
        <v>0</v>
      </c>
      <c r="K24" s="124">
        <v>0</v>
      </c>
      <c r="L24" s="129">
        <v>0</v>
      </c>
      <c r="M24" s="129">
        <v>118</v>
      </c>
    </row>
    <row r="25" spans="1:13">
      <c r="A25" s="129" t="s">
        <v>428</v>
      </c>
      <c r="B25" s="129" t="s">
        <v>429</v>
      </c>
      <c r="C25" s="123">
        <v>45918</v>
      </c>
      <c r="D25" s="126" t="s">
        <v>450</v>
      </c>
      <c r="E25" s="124" t="s">
        <v>442</v>
      </c>
      <c r="F25" s="124" t="s">
        <v>257</v>
      </c>
      <c r="G25" s="124">
        <v>8</v>
      </c>
      <c r="H25" s="124">
        <v>10</v>
      </c>
      <c r="I25" s="129">
        <v>0</v>
      </c>
      <c r="J25" s="129">
        <v>0</v>
      </c>
      <c r="K25" s="129">
        <v>0</v>
      </c>
      <c r="L25" s="129">
        <v>0</v>
      </c>
      <c r="M25" s="129">
        <v>18</v>
      </c>
    </row>
    <row r="26" spans="1:13">
      <c r="A26" s="129" t="s">
        <v>428</v>
      </c>
      <c r="B26" s="129" t="s">
        <v>429</v>
      </c>
      <c r="C26" s="123">
        <v>45919</v>
      </c>
      <c r="D26" s="126" t="s">
        <v>451</v>
      </c>
      <c r="E26" s="124" t="s">
        <v>442</v>
      </c>
      <c r="F26" s="124" t="s">
        <v>458</v>
      </c>
      <c r="G26" s="124">
        <v>5</v>
      </c>
      <c r="H26" s="124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10</v>
      </c>
    </row>
    <row r="27" spans="1:13">
      <c r="A27" s="129" t="s">
        <v>428</v>
      </c>
      <c r="B27" s="129" t="s">
        <v>429</v>
      </c>
      <c r="C27" s="123">
        <v>45904</v>
      </c>
      <c r="D27" s="126" t="s">
        <v>452</v>
      </c>
      <c r="E27" s="124" t="s">
        <v>31</v>
      </c>
      <c r="F27" s="124" t="s">
        <v>257</v>
      </c>
      <c r="G27" s="124">
        <v>2</v>
      </c>
      <c r="H27" s="124">
        <v>6</v>
      </c>
      <c r="I27" s="129">
        <v>0</v>
      </c>
      <c r="J27" s="129">
        <v>0</v>
      </c>
      <c r="K27" s="129">
        <v>0</v>
      </c>
      <c r="L27" s="129">
        <v>0</v>
      </c>
      <c r="M27" s="129">
        <v>5</v>
      </c>
    </row>
    <row r="28" spans="1:13">
      <c r="A28" s="129" t="s">
        <v>428</v>
      </c>
      <c r="B28" s="129" t="s">
        <v>429</v>
      </c>
      <c r="C28" s="123">
        <v>45902</v>
      </c>
      <c r="D28" s="126" t="s">
        <v>452</v>
      </c>
      <c r="E28" s="124" t="s">
        <v>31</v>
      </c>
      <c r="F28" s="124" t="s">
        <v>459</v>
      </c>
      <c r="G28" s="124">
        <v>5</v>
      </c>
      <c r="H28" s="124">
        <v>11</v>
      </c>
      <c r="I28" s="129">
        <v>0</v>
      </c>
      <c r="J28" s="129">
        <v>0</v>
      </c>
      <c r="K28" s="129">
        <v>0</v>
      </c>
      <c r="L28" s="129">
        <v>0</v>
      </c>
      <c r="M28" s="129">
        <v>16</v>
      </c>
    </row>
    <row r="29" spans="1:13">
      <c r="A29" s="129" t="s">
        <v>428</v>
      </c>
      <c r="B29" s="129" t="s">
        <v>429</v>
      </c>
      <c r="C29" s="123">
        <v>45923</v>
      </c>
      <c r="D29" s="126" t="s">
        <v>453</v>
      </c>
      <c r="E29" s="124" t="s">
        <v>31</v>
      </c>
      <c r="F29" s="124" t="s">
        <v>460</v>
      </c>
      <c r="G29" s="124">
        <v>2</v>
      </c>
      <c r="H29" s="124">
        <v>6</v>
      </c>
      <c r="I29" s="129">
        <v>0</v>
      </c>
      <c r="J29" s="129">
        <v>0</v>
      </c>
      <c r="K29" s="129">
        <v>0</v>
      </c>
      <c r="L29" s="129">
        <v>0</v>
      </c>
      <c r="M29" s="129">
        <v>8</v>
      </c>
    </row>
    <row r="30" spans="1:13">
      <c r="A30" s="129" t="s">
        <v>428</v>
      </c>
      <c r="B30" s="129" t="s">
        <v>429</v>
      </c>
      <c r="C30" s="137">
        <v>45898</v>
      </c>
      <c r="D30" s="129" t="s">
        <v>464</v>
      </c>
      <c r="E30" s="124" t="s">
        <v>29</v>
      </c>
      <c r="F30" s="124" t="s">
        <v>257</v>
      </c>
      <c r="G30" s="124">
        <v>4</v>
      </c>
      <c r="H30" s="124">
        <v>6</v>
      </c>
    </row>
    <row r="31" spans="1:13">
      <c r="A31" s="129" t="s">
        <v>428</v>
      </c>
      <c r="B31" s="129" t="s">
        <v>429</v>
      </c>
      <c r="C31" s="137">
        <v>45899</v>
      </c>
      <c r="D31" s="129" t="s">
        <v>464</v>
      </c>
      <c r="E31" s="124" t="s">
        <v>29</v>
      </c>
      <c r="F31" s="124" t="s">
        <v>257</v>
      </c>
      <c r="G31" s="124">
        <v>6</v>
      </c>
      <c r="H31" s="124">
        <v>4</v>
      </c>
    </row>
    <row r="32" spans="1:13">
      <c r="A32" s="129" t="s">
        <v>428</v>
      </c>
      <c r="B32" s="129" t="s">
        <v>429</v>
      </c>
      <c r="C32" s="137">
        <v>45900</v>
      </c>
      <c r="D32" s="129" t="s">
        <v>464</v>
      </c>
      <c r="E32" s="124" t="s">
        <v>29</v>
      </c>
      <c r="F32" s="124" t="s">
        <v>257</v>
      </c>
      <c r="G32" s="124">
        <v>4</v>
      </c>
      <c r="H32" s="124">
        <v>3</v>
      </c>
    </row>
    <row r="33" spans="1:8">
      <c r="A33" s="129" t="s">
        <v>428</v>
      </c>
      <c r="B33" s="129" t="s">
        <v>429</v>
      </c>
      <c r="C33" s="137">
        <v>45901</v>
      </c>
      <c r="D33" s="129" t="s">
        <v>464</v>
      </c>
      <c r="E33" s="124" t="s">
        <v>29</v>
      </c>
      <c r="F33" s="124" t="s">
        <v>5</v>
      </c>
      <c r="G33" s="124">
        <v>2</v>
      </c>
      <c r="H33" s="124">
        <v>6</v>
      </c>
    </row>
    <row r="34" spans="1:8">
      <c r="A34" s="129" t="s">
        <v>428</v>
      </c>
      <c r="B34" s="129" t="s">
        <v>429</v>
      </c>
      <c r="C34" s="137">
        <v>45902</v>
      </c>
      <c r="D34" s="129" t="s">
        <v>464</v>
      </c>
      <c r="E34" s="124" t="s">
        <v>29</v>
      </c>
      <c r="G34" s="124">
        <v>9</v>
      </c>
      <c r="H34" s="124">
        <v>17</v>
      </c>
    </row>
    <row r="35" spans="1:8">
      <c r="A35" s="129" t="s">
        <v>428</v>
      </c>
      <c r="B35" s="129" t="s">
        <v>429</v>
      </c>
      <c r="C35" s="137">
        <v>45904</v>
      </c>
      <c r="D35" s="129" t="s">
        <v>464</v>
      </c>
      <c r="E35" s="124" t="s">
        <v>29</v>
      </c>
      <c r="G35" s="124">
        <v>8</v>
      </c>
      <c r="H35" s="124">
        <v>11</v>
      </c>
    </row>
    <row r="36" spans="1:8">
      <c r="A36" s="129" t="s">
        <v>428</v>
      </c>
      <c r="B36" s="129" t="s">
        <v>429</v>
      </c>
      <c r="C36" s="137">
        <v>45905</v>
      </c>
      <c r="D36" s="129" t="s">
        <v>464</v>
      </c>
      <c r="E36" s="124" t="s">
        <v>29</v>
      </c>
      <c r="G36" s="124">
        <v>2</v>
      </c>
      <c r="H36" s="124">
        <v>6</v>
      </c>
    </row>
    <row r="37" spans="1:8">
      <c r="A37" s="129" t="s">
        <v>428</v>
      </c>
      <c r="B37" s="129" t="s">
        <v>429</v>
      </c>
      <c r="C37" s="137">
        <v>45905</v>
      </c>
      <c r="D37" s="129" t="s">
        <v>464</v>
      </c>
      <c r="E37" s="124" t="s">
        <v>29</v>
      </c>
      <c r="G37" s="124">
        <v>1</v>
      </c>
      <c r="H37" s="124">
        <v>1</v>
      </c>
    </row>
    <row r="38" spans="1:8">
      <c r="A38" s="129" t="s">
        <v>428</v>
      </c>
      <c r="B38" s="129" t="s">
        <v>429</v>
      </c>
      <c r="C38" s="137">
        <v>45908</v>
      </c>
      <c r="D38" s="129" t="s">
        <v>464</v>
      </c>
      <c r="E38" s="124" t="s">
        <v>29</v>
      </c>
      <c r="G38" s="124">
        <v>4</v>
      </c>
      <c r="H38" s="124">
        <v>4</v>
      </c>
    </row>
    <row r="39" spans="1:8">
      <c r="A39" s="129" t="s">
        <v>428</v>
      </c>
      <c r="B39" s="129" t="s">
        <v>429</v>
      </c>
      <c r="C39" s="137">
        <v>45909</v>
      </c>
      <c r="D39" s="129" t="s">
        <v>464</v>
      </c>
      <c r="E39" s="124" t="s">
        <v>29</v>
      </c>
      <c r="G39" s="124">
        <v>3</v>
      </c>
      <c r="H39" s="124">
        <v>3</v>
      </c>
    </row>
    <row r="40" spans="1:8">
      <c r="A40" s="129" t="s">
        <v>428</v>
      </c>
      <c r="B40" s="129" t="s">
        <v>429</v>
      </c>
      <c r="C40" s="137">
        <v>45911</v>
      </c>
      <c r="D40" s="129" t="s">
        <v>464</v>
      </c>
      <c r="E40" s="124" t="s">
        <v>29</v>
      </c>
      <c r="G40" s="124">
        <v>0</v>
      </c>
      <c r="H40" s="124">
        <v>2</v>
      </c>
    </row>
    <row r="41" spans="1:8">
      <c r="A41" s="129" t="s">
        <v>428</v>
      </c>
      <c r="B41" s="129" t="s">
        <v>429</v>
      </c>
      <c r="C41" s="137">
        <v>45918</v>
      </c>
      <c r="D41" s="129" t="s">
        <v>464</v>
      </c>
      <c r="E41" s="124" t="s">
        <v>29</v>
      </c>
      <c r="G41" s="124">
        <v>2</v>
      </c>
      <c r="H41" s="124">
        <v>1</v>
      </c>
    </row>
    <row r="42" spans="1:8">
      <c r="A42" s="129" t="s">
        <v>428</v>
      </c>
      <c r="B42" s="129" t="s">
        <v>429</v>
      </c>
      <c r="C42" s="137">
        <v>45923</v>
      </c>
      <c r="D42" s="129" t="s">
        <v>464</v>
      </c>
      <c r="E42" s="124" t="s">
        <v>29</v>
      </c>
      <c r="G42" s="124">
        <v>0</v>
      </c>
      <c r="H42" s="124">
        <v>0</v>
      </c>
    </row>
    <row r="43" spans="1:8">
      <c r="A43" s="129" t="s">
        <v>428</v>
      </c>
      <c r="B43" s="129" t="s">
        <v>429</v>
      </c>
      <c r="C43" s="137">
        <v>45911</v>
      </c>
      <c r="D43" s="129" t="s">
        <v>464</v>
      </c>
      <c r="E43" s="124" t="s">
        <v>29</v>
      </c>
      <c r="G43" s="124">
        <v>2</v>
      </c>
      <c r="H43" s="124">
        <v>5</v>
      </c>
    </row>
    <row r="44" spans="1:8">
      <c r="A44" s="129" t="s">
        <v>428</v>
      </c>
      <c r="B44" s="129" t="s">
        <v>429</v>
      </c>
      <c r="C44" s="137">
        <v>45925</v>
      </c>
      <c r="D44" s="129" t="s">
        <v>464</v>
      </c>
      <c r="E44" s="124" t="s">
        <v>29</v>
      </c>
      <c r="G44" s="124">
        <v>2</v>
      </c>
      <c r="H44" s="124">
        <v>8</v>
      </c>
    </row>
    <row r="45" spans="1:8">
      <c r="A45" s="129" t="s">
        <v>428</v>
      </c>
      <c r="B45" s="129" t="s">
        <v>429</v>
      </c>
      <c r="C45" s="137">
        <v>45929</v>
      </c>
      <c r="D45" s="129" t="s">
        <v>464</v>
      </c>
      <c r="E45" s="124" t="s">
        <v>29</v>
      </c>
      <c r="G45" s="124">
        <v>2</v>
      </c>
      <c r="H45" s="124">
        <v>3</v>
      </c>
    </row>
    <row r="46" spans="1:8">
      <c r="A46" s="129" t="s">
        <v>428</v>
      </c>
      <c r="B46" s="129" t="s">
        <v>429</v>
      </c>
      <c r="C46" s="137">
        <v>45904</v>
      </c>
      <c r="D46" s="129" t="s">
        <v>464</v>
      </c>
      <c r="E46" s="124" t="s">
        <v>29</v>
      </c>
      <c r="G46" s="124">
        <v>11</v>
      </c>
      <c r="H46" s="124">
        <v>53</v>
      </c>
    </row>
    <row r="47" spans="1:8">
      <c r="A47" s="129" t="s">
        <v>428</v>
      </c>
      <c r="B47" s="129" t="s">
        <v>429</v>
      </c>
      <c r="C47" s="137">
        <v>45911</v>
      </c>
      <c r="D47" s="129" t="s">
        <v>464</v>
      </c>
      <c r="E47" s="124" t="s">
        <v>29</v>
      </c>
      <c r="G47" s="124">
        <v>10</v>
      </c>
      <c r="H47" s="124">
        <v>58</v>
      </c>
    </row>
    <row r="48" spans="1:8">
      <c r="A48" s="129" t="s">
        <v>428</v>
      </c>
      <c r="B48" s="129" t="s">
        <v>429</v>
      </c>
      <c r="C48" s="137">
        <v>45918</v>
      </c>
      <c r="D48" s="129" t="s">
        <v>464</v>
      </c>
      <c r="E48" s="124" t="s">
        <v>29</v>
      </c>
      <c r="G48" s="124">
        <v>11</v>
      </c>
      <c r="H48" s="124">
        <v>60</v>
      </c>
    </row>
    <row r="49" spans="1:8">
      <c r="A49" s="129" t="s">
        <v>428</v>
      </c>
      <c r="B49" s="129" t="s">
        <v>429</v>
      </c>
      <c r="C49" s="137">
        <v>45902</v>
      </c>
      <c r="D49" s="129" t="s">
        <v>464</v>
      </c>
      <c r="E49" s="124" t="s">
        <v>29</v>
      </c>
      <c r="G49" s="124">
        <v>5</v>
      </c>
      <c r="H49" s="124">
        <v>0</v>
      </c>
    </row>
    <row r="50" spans="1:8">
      <c r="A50" s="129" t="s">
        <v>428</v>
      </c>
      <c r="B50" s="129" t="s">
        <v>429</v>
      </c>
      <c r="C50" s="137">
        <v>45910</v>
      </c>
      <c r="D50" s="129" t="s">
        <v>464</v>
      </c>
      <c r="E50" s="124" t="s">
        <v>29</v>
      </c>
      <c r="G50" s="124">
        <v>3</v>
      </c>
      <c r="H50" s="124">
        <v>0</v>
      </c>
    </row>
    <row r="51" spans="1:8">
      <c r="A51" s="129" t="s">
        <v>428</v>
      </c>
      <c r="B51" s="129" t="s">
        <v>429</v>
      </c>
      <c r="C51" s="137">
        <v>45901</v>
      </c>
      <c r="D51" s="129" t="s">
        <v>464</v>
      </c>
      <c r="E51" s="124" t="s">
        <v>29</v>
      </c>
      <c r="G51" s="124">
        <v>3</v>
      </c>
      <c r="H51" s="124">
        <v>2</v>
      </c>
    </row>
    <row r="52" spans="1:8">
      <c r="A52" s="129" t="s">
        <v>428</v>
      </c>
      <c r="B52" s="129" t="s">
        <v>429</v>
      </c>
      <c r="C52" s="137">
        <v>45901</v>
      </c>
      <c r="D52" s="129" t="s">
        <v>464</v>
      </c>
      <c r="E52" s="124" t="s">
        <v>29</v>
      </c>
      <c r="G52" s="124">
        <v>3</v>
      </c>
      <c r="H52" s="124">
        <v>5</v>
      </c>
    </row>
    <row r="53" spans="1:8">
      <c r="A53" s="129" t="s">
        <v>428</v>
      </c>
      <c r="B53" s="129" t="s">
        <v>429</v>
      </c>
      <c r="C53" s="137">
        <v>45929</v>
      </c>
      <c r="D53" s="129" t="s">
        <v>464</v>
      </c>
      <c r="E53" s="124" t="s">
        <v>29</v>
      </c>
      <c r="G53" s="124">
        <v>44</v>
      </c>
      <c r="H53" s="124">
        <v>56</v>
      </c>
    </row>
    <row r="54" spans="1:8">
      <c r="A54" s="129" t="s">
        <v>428</v>
      </c>
      <c r="B54" s="129" t="s">
        <v>429</v>
      </c>
      <c r="C54" s="137">
        <v>45929</v>
      </c>
      <c r="D54" s="129" t="s">
        <v>464</v>
      </c>
      <c r="E54" s="124" t="s">
        <v>29</v>
      </c>
      <c r="G54" s="124">
        <v>87</v>
      </c>
      <c r="H54" s="124">
        <v>73</v>
      </c>
    </row>
    <row r="55" spans="1:8">
      <c r="A55" s="129" t="s">
        <v>428</v>
      </c>
      <c r="B55" s="129" t="s">
        <v>429</v>
      </c>
      <c r="C55" s="137">
        <v>45923</v>
      </c>
      <c r="D55" s="129" t="s">
        <v>464</v>
      </c>
      <c r="E55" s="124" t="s">
        <v>29</v>
      </c>
      <c r="G55" s="124">
        <v>8</v>
      </c>
      <c r="H55" s="124">
        <v>2</v>
      </c>
    </row>
    <row r="56" spans="1:8">
      <c r="A56" s="129" t="s">
        <v>428</v>
      </c>
      <c r="B56" s="129" t="s">
        <v>429</v>
      </c>
      <c r="C56" s="137">
        <v>45923</v>
      </c>
      <c r="D56" s="129" t="s">
        <v>464</v>
      </c>
      <c r="E56" s="124" t="s">
        <v>29</v>
      </c>
      <c r="G56" s="124">
        <v>7</v>
      </c>
      <c r="H56" s="124">
        <v>3</v>
      </c>
    </row>
    <row r="57" spans="1:8">
      <c r="A57" s="129" t="s">
        <v>428</v>
      </c>
      <c r="B57" s="129" t="s">
        <v>429</v>
      </c>
      <c r="C57" s="137">
        <v>45924</v>
      </c>
      <c r="D57" s="129" t="s">
        <v>464</v>
      </c>
      <c r="E57" s="124" t="s">
        <v>29</v>
      </c>
      <c r="G57" s="124">
        <v>29</v>
      </c>
      <c r="H57" s="124">
        <v>36</v>
      </c>
    </row>
    <row r="58" spans="1:8">
      <c r="A58" s="129" t="s">
        <v>428</v>
      </c>
      <c r="B58" s="129" t="s">
        <v>429</v>
      </c>
      <c r="C58" s="137">
        <v>45924</v>
      </c>
      <c r="D58" s="129" t="s">
        <v>464</v>
      </c>
      <c r="E58" s="124" t="s">
        <v>29</v>
      </c>
      <c r="G58" s="124">
        <v>85</v>
      </c>
      <c r="H58" s="124">
        <v>88</v>
      </c>
    </row>
    <row r="59" spans="1:8">
      <c r="A59" s="129" t="s">
        <v>428</v>
      </c>
      <c r="B59" s="129" t="s">
        <v>429</v>
      </c>
      <c r="C59" s="137">
        <v>45905</v>
      </c>
      <c r="D59" s="129" t="s">
        <v>464</v>
      </c>
      <c r="E59" s="124" t="s">
        <v>29</v>
      </c>
      <c r="G59" s="124">
        <v>5</v>
      </c>
      <c r="H59" s="124">
        <v>5</v>
      </c>
    </row>
    <row r="60" spans="1:8">
      <c r="A60" s="129" t="s">
        <v>428</v>
      </c>
      <c r="B60" s="129" t="s">
        <v>429</v>
      </c>
      <c r="C60" s="137">
        <v>45924</v>
      </c>
      <c r="D60" s="129" t="s">
        <v>464</v>
      </c>
      <c r="E60" s="124" t="s">
        <v>29</v>
      </c>
      <c r="G60" s="124">
        <v>10</v>
      </c>
      <c r="H60" s="124">
        <v>2</v>
      </c>
    </row>
    <row r="61" spans="1:8">
      <c r="A61" s="129" t="s">
        <v>428</v>
      </c>
      <c r="B61" s="129" t="s">
        <v>429</v>
      </c>
      <c r="C61" s="137">
        <v>45925</v>
      </c>
      <c r="D61" s="129" t="s">
        <v>464</v>
      </c>
      <c r="E61" s="124" t="s">
        <v>29</v>
      </c>
      <c r="G61" s="124">
        <v>13</v>
      </c>
      <c r="H61" s="124">
        <v>0</v>
      </c>
    </row>
    <row r="62" spans="1:8">
      <c r="A62" s="129" t="s">
        <v>428</v>
      </c>
      <c r="B62" s="129" t="s">
        <v>429</v>
      </c>
      <c r="C62" s="137">
        <v>45929</v>
      </c>
      <c r="D62" s="129" t="s">
        <v>464</v>
      </c>
      <c r="E62" s="124" t="s">
        <v>29</v>
      </c>
      <c r="G62" s="124">
        <v>10</v>
      </c>
      <c r="H62" s="124">
        <v>13</v>
      </c>
    </row>
    <row r="63" spans="1:8">
      <c r="A63" s="129" t="s">
        <v>428</v>
      </c>
      <c r="B63" s="129" t="s">
        <v>429</v>
      </c>
      <c r="C63" s="137">
        <v>45925</v>
      </c>
      <c r="D63" s="129" t="s">
        <v>464</v>
      </c>
      <c r="E63" s="124" t="s">
        <v>29</v>
      </c>
      <c r="G63" s="124">
        <v>5</v>
      </c>
      <c r="H63" s="124">
        <v>4</v>
      </c>
    </row>
    <row r="64" spans="1:8">
      <c r="G64" s="136"/>
      <c r="H64" s="136"/>
    </row>
    <row r="65" spans="7:9">
      <c r="G65" s="116">
        <v>400</v>
      </c>
      <c r="H65" s="128">
        <v>540</v>
      </c>
    </row>
    <row r="66" spans="7:9">
      <c r="G66" s="124">
        <v>683</v>
      </c>
      <c r="H66" s="124">
        <v>974</v>
      </c>
      <c r="I66">
        <v>1637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B9D3-DF4C-4C6E-81D8-FFE27B45D107}">
  <dimension ref="A1:M41"/>
  <sheetViews>
    <sheetView topLeftCell="E12" zoomScale="134" workbookViewId="0">
      <selection activeCell="K18" sqref="K18"/>
    </sheetView>
  </sheetViews>
  <sheetFormatPr baseColWidth="10" defaultRowHeight="13.8"/>
  <cols>
    <col min="4" max="4" width="17.19921875" customWidth="1"/>
    <col min="5" max="5" width="16.5" customWidth="1"/>
    <col min="13" max="13" width="19.796875" customWidth="1"/>
  </cols>
  <sheetData>
    <row r="1" spans="1:13" ht="14.4" thickBot="1"/>
    <row r="2" spans="1:13">
      <c r="A2" s="29"/>
    </row>
    <row r="3" spans="1:13" ht="15.6">
      <c r="A3" s="248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50"/>
    </row>
    <row r="4" spans="1:13" ht="15.6">
      <c r="A4" s="251" t="s">
        <v>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ht="15.6">
      <c r="A5" s="254" t="s">
        <v>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6"/>
    </row>
    <row r="6" spans="1:13" ht="15.6">
      <c r="A6" s="248" t="s">
        <v>3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 ht="16.2" thickBot="1">
      <c r="A7" s="257" t="s">
        <v>4</v>
      </c>
      <c r="B7" s="258"/>
      <c r="C7" t="s">
        <v>5</v>
      </c>
    </row>
    <row r="8" spans="1:13" ht="16.2" thickBot="1">
      <c r="A8" s="232" t="s">
        <v>6</v>
      </c>
      <c r="B8" s="233"/>
      <c r="C8" t="s">
        <v>742</v>
      </c>
    </row>
    <row r="9" spans="1:13" ht="16.2" thickBot="1">
      <c r="A9" s="232" t="s">
        <v>7</v>
      </c>
      <c r="B9" s="233"/>
      <c r="C9" t="s">
        <v>8</v>
      </c>
    </row>
    <row r="10" spans="1:13" ht="16.2" thickBot="1">
      <c r="A10" s="230" t="s">
        <v>9</v>
      </c>
      <c r="B10" s="231"/>
      <c r="C10" s="140">
        <v>45964</v>
      </c>
    </row>
    <row r="11" spans="1:13" ht="47.4" thickBot="1">
      <c r="A11" s="243" t="s">
        <v>10</v>
      </c>
      <c r="B11" s="243" t="s">
        <v>11</v>
      </c>
      <c r="C11" s="243" t="s">
        <v>12</v>
      </c>
      <c r="D11" s="31" t="s">
        <v>13</v>
      </c>
      <c r="E11" s="240"/>
      <c r="F11" s="241"/>
      <c r="G11" s="242"/>
      <c r="H11" s="35" t="s">
        <v>14</v>
      </c>
      <c r="I11" s="237" t="s">
        <v>15</v>
      </c>
      <c r="J11" s="238"/>
      <c r="K11" s="238"/>
      <c r="L11" s="239"/>
      <c r="M11" s="243" t="s">
        <v>16</v>
      </c>
    </row>
    <row r="12" spans="1:13" ht="78.599999999999994" thickBot="1">
      <c r="A12" s="244"/>
      <c r="B12" s="244"/>
      <c r="C12" s="244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44"/>
    </row>
    <row r="13" spans="1:13" ht="47.4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731</v>
      </c>
    </row>
    <row r="14" spans="1:13" ht="18" thickBot="1">
      <c r="A14" s="245" t="s">
        <v>27</v>
      </c>
      <c r="B14" s="245" t="s">
        <v>417</v>
      </c>
      <c r="C14" s="245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342</v>
      </c>
      <c r="J14" s="77">
        <v>13</v>
      </c>
      <c r="K14" s="76">
        <f>272+K1513</f>
        <v>272</v>
      </c>
      <c r="L14" s="80">
        <f>+K14/I14</f>
        <v>0.79532163742690054</v>
      </c>
      <c r="M14" s="82">
        <v>272</v>
      </c>
    </row>
    <row r="15" spans="1:13" ht="18" thickBot="1">
      <c r="A15" s="246"/>
      <c r="B15" s="246"/>
      <c r="C15" s="246"/>
      <c r="D15" s="78" t="s">
        <v>493</v>
      </c>
      <c r="E15" s="78" t="s">
        <v>493</v>
      </c>
      <c r="F15" s="79"/>
      <c r="G15" s="78">
        <v>21001</v>
      </c>
      <c r="H15" s="34" t="s">
        <v>30</v>
      </c>
      <c r="I15" s="34">
        <v>2</v>
      </c>
      <c r="J15" s="77">
        <v>2</v>
      </c>
      <c r="K15" s="76">
        <v>2</v>
      </c>
      <c r="L15" s="80">
        <f t="shared" ref="L15:L26" si="0">+K15/I15</f>
        <v>1</v>
      </c>
      <c r="M15" s="82">
        <v>0</v>
      </c>
    </row>
    <row r="16" spans="1:13" ht="18" thickBot="1">
      <c r="A16" s="246"/>
      <c r="B16" s="246"/>
      <c r="C16" s="246"/>
      <c r="D16" s="78" t="s">
        <v>730</v>
      </c>
      <c r="E16" s="78" t="s">
        <v>730</v>
      </c>
      <c r="F16" s="79"/>
      <c r="G16" s="78">
        <v>2201</v>
      </c>
      <c r="H16" s="34" t="s">
        <v>30</v>
      </c>
      <c r="I16" s="34">
        <v>2</v>
      </c>
      <c r="J16" s="77">
        <v>2</v>
      </c>
      <c r="K16" s="76">
        <v>2</v>
      </c>
      <c r="L16" s="80">
        <f t="shared" si="0"/>
        <v>1</v>
      </c>
      <c r="M16" s="82">
        <v>0</v>
      </c>
    </row>
    <row r="17" spans="1:13" ht="18" thickBot="1">
      <c r="A17" s="246"/>
      <c r="B17" s="246"/>
      <c r="C17" s="246"/>
      <c r="D17" s="78" t="s">
        <v>550</v>
      </c>
      <c r="E17" s="78" t="s">
        <v>550</v>
      </c>
      <c r="F17" s="79"/>
      <c r="G17" s="170" t="s">
        <v>733</v>
      </c>
      <c r="H17" s="34" t="s">
        <v>30</v>
      </c>
      <c r="I17" s="34">
        <v>2</v>
      </c>
      <c r="J17" s="77">
        <v>2</v>
      </c>
      <c r="K17" s="76">
        <v>2</v>
      </c>
      <c r="L17" s="80">
        <f t="shared" si="0"/>
        <v>1</v>
      </c>
      <c r="M17" s="82">
        <v>0</v>
      </c>
    </row>
    <row r="18" spans="1:13" ht="18" thickBot="1">
      <c r="A18" s="246"/>
      <c r="B18" s="246"/>
      <c r="C18" s="246"/>
      <c r="D18" s="78" t="s">
        <v>31</v>
      </c>
      <c r="E18" s="78" t="s">
        <v>31</v>
      </c>
      <c r="F18" s="79"/>
      <c r="G18" s="78">
        <v>1901</v>
      </c>
      <c r="H18" s="34" t="s">
        <v>30</v>
      </c>
      <c r="I18" s="34">
        <v>33</v>
      </c>
      <c r="J18" s="77">
        <v>3</v>
      </c>
      <c r="K18" s="76">
        <f>25+3</f>
        <v>28</v>
      </c>
      <c r="L18" s="80">
        <f t="shared" si="0"/>
        <v>0.84848484848484851</v>
      </c>
      <c r="M18" s="82">
        <v>25</v>
      </c>
    </row>
    <row r="19" spans="1:13" ht="18" thickBot="1">
      <c r="A19" s="246"/>
      <c r="B19" s="246"/>
      <c r="C19" s="246"/>
      <c r="D19" s="78" t="s">
        <v>612</v>
      </c>
      <c r="E19" s="78" t="s">
        <v>612</v>
      </c>
      <c r="F19" s="79"/>
      <c r="G19" s="78">
        <v>801</v>
      </c>
      <c r="H19" s="34" t="s">
        <v>30</v>
      </c>
      <c r="I19" s="34">
        <v>5</v>
      </c>
      <c r="J19" s="77">
        <v>5</v>
      </c>
      <c r="K19" s="76">
        <v>5</v>
      </c>
      <c r="L19" s="80">
        <f t="shared" si="0"/>
        <v>1</v>
      </c>
      <c r="M19" s="82">
        <v>0</v>
      </c>
    </row>
    <row r="20" spans="1:13" ht="18" thickBot="1">
      <c r="A20" s="246"/>
      <c r="B20" s="246"/>
      <c r="C20" s="246"/>
      <c r="D20" s="78" t="s">
        <v>734</v>
      </c>
      <c r="E20" s="78" t="s">
        <v>734</v>
      </c>
      <c r="F20" s="79"/>
      <c r="G20" s="78">
        <v>11000</v>
      </c>
      <c r="H20" s="34" t="s">
        <v>30</v>
      </c>
      <c r="I20" s="34">
        <v>6</v>
      </c>
      <c r="J20" s="77">
        <v>6</v>
      </c>
      <c r="K20" s="76">
        <v>6</v>
      </c>
      <c r="L20" s="80">
        <f t="shared" si="0"/>
        <v>1</v>
      </c>
      <c r="M20" s="82">
        <v>0</v>
      </c>
    </row>
    <row r="21" spans="1:13" ht="18" thickBot="1">
      <c r="A21" s="246"/>
      <c r="B21" s="246"/>
      <c r="C21" s="246"/>
      <c r="D21" s="78" t="s">
        <v>32</v>
      </c>
      <c r="E21" s="78" t="s">
        <v>33</v>
      </c>
      <c r="F21" s="79"/>
      <c r="G21" s="78">
        <v>1701</v>
      </c>
      <c r="H21" s="34" t="s">
        <v>30</v>
      </c>
      <c r="I21" s="34">
        <v>33</v>
      </c>
      <c r="J21" s="77">
        <v>1</v>
      </c>
      <c r="K21" s="76">
        <v>26</v>
      </c>
      <c r="L21" s="80">
        <f t="shared" si="0"/>
        <v>0.78787878787878785</v>
      </c>
      <c r="M21" s="82">
        <v>25</v>
      </c>
    </row>
    <row r="22" spans="1:13" ht="18" thickBot="1">
      <c r="A22" s="246"/>
      <c r="B22" s="246"/>
      <c r="C22" s="246"/>
      <c r="D22" s="78" t="s">
        <v>34</v>
      </c>
      <c r="E22" s="78" t="s">
        <v>35</v>
      </c>
      <c r="F22" s="79"/>
      <c r="G22" s="170">
        <v>1801</v>
      </c>
      <c r="H22" s="34" t="s">
        <v>30</v>
      </c>
      <c r="I22" s="34">
        <v>53</v>
      </c>
      <c r="J22" s="77">
        <v>5</v>
      </c>
      <c r="K22" s="76">
        <f>41+5</f>
        <v>46</v>
      </c>
      <c r="L22" s="80">
        <f t="shared" si="0"/>
        <v>0.86792452830188682</v>
      </c>
      <c r="M22" s="82">
        <v>41</v>
      </c>
    </row>
    <row r="23" spans="1:13" ht="18" thickBot="1">
      <c r="A23" s="246"/>
      <c r="B23" s="246"/>
      <c r="C23" s="246"/>
      <c r="D23" s="78" t="s">
        <v>36</v>
      </c>
      <c r="E23" s="78" t="s">
        <v>36</v>
      </c>
      <c r="F23" s="79"/>
      <c r="G23" s="78">
        <v>2001</v>
      </c>
      <c r="H23" s="34" t="s">
        <v>30</v>
      </c>
      <c r="I23" s="34">
        <v>33</v>
      </c>
      <c r="J23" s="77">
        <v>3</v>
      </c>
      <c r="K23" s="76">
        <f>25+3</f>
        <v>28</v>
      </c>
      <c r="L23" s="80">
        <f t="shared" si="0"/>
        <v>0.84848484848484851</v>
      </c>
      <c r="M23" s="82">
        <v>25</v>
      </c>
    </row>
    <row r="24" spans="1:13" ht="18" thickBot="1">
      <c r="A24" s="246"/>
      <c r="B24" s="246"/>
      <c r="C24" s="246"/>
      <c r="D24" s="78" t="s">
        <v>37</v>
      </c>
      <c r="E24" s="78" t="s">
        <v>37</v>
      </c>
      <c r="F24" s="79"/>
      <c r="G24" s="78">
        <v>901</v>
      </c>
      <c r="H24" s="34" t="s">
        <v>30</v>
      </c>
      <c r="I24" s="34">
        <v>37</v>
      </c>
      <c r="J24" s="77">
        <v>3</v>
      </c>
      <c r="K24" s="76">
        <f>29+3</f>
        <v>32</v>
      </c>
      <c r="L24" s="80">
        <f t="shared" si="0"/>
        <v>0.86486486486486491</v>
      </c>
      <c r="M24" s="82">
        <v>29</v>
      </c>
    </row>
    <row r="25" spans="1:13" ht="30.6" thickBot="1">
      <c r="A25" s="246"/>
      <c r="B25" s="246"/>
      <c r="C25" s="246"/>
      <c r="D25" s="78" t="s">
        <v>38</v>
      </c>
      <c r="E25" s="78" t="s">
        <v>39</v>
      </c>
      <c r="F25" s="79"/>
      <c r="G25" s="78">
        <v>301</v>
      </c>
      <c r="H25" s="34" t="s">
        <v>30</v>
      </c>
      <c r="I25" s="34">
        <v>66</v>
      </c>
      <c r="J25" s="77">
        <v>11</v>
      </c>
      <c r="K25" s="76">
        <f>50+11</f>
        <v>61</v>
      </c>
      <c r="L25" s="80">
        <f t="shared" si="0"/>
        <v>0.9242424242424242</v>
      </c>
      <c r="M25" s="82">
        <v>50</v>
      </c>
    </row>
    <row r="26" spans="1:13" ht="18" thickBot="1">
      <c r="A26" s="247"/>
      <c r="B26" s="247"/>
      <c r="C26" s="247"/>
      <c r="D26" s="78" t="s">
        <v>40</v>
      </c>
      <c r="E26" s="78" t="s">
        <v>41</v>
      </c>
      <c r="F26" s="79"/>
      <c r="G26" s="78">
        <v>1601</v>
      </c>
      <c r="H26" s="34" t="s">
        <v>30</v>
      </c>
      <c r="I26" s="34">
        <v>53</v>
      </c>
      <c r="J26" s="77">
        <v>5</v>
      </c>
      <c r="K26" s="76">
        <f>41+5</f>
        <v>46</v>
      </c>
      <c r="L26" s="80">
        <f t="shared" si="0"/>
        <v>0.86792452830188682</v>
      </c>
      <c r="M26" s="82">
        <v>41</v>
      </c>
    </row>
    <row r="27" spans="1:13" ht="18" thickBot="1">
      <c r="H27" s="84" t="s">
        <v>42</v>
      </c>
      <c r="I27" s="85">
        <v>650</v>
      </c>
      <c r="J27" s="86">
        <v>61</v>
      </c>
      <c r="K27" s="86">
        <v>569</v>
      </c>
      <c r="L27" s="87">
        <f>+K27/I27</f>
        <v>0.87538461538461543</v>
      </c>
      <c r="M27" s="83">
        <f>SUM(M14:M26)</f>
        <v>508</v>
      </c>
    </row>
    <row r="28" spans="1:13" ht="16.2" thickBot="1">
      <c r="D28" s="234" t="s">
        <v>43</v>
      </c>
      <c r="E28" s="235"/>
      <c r="F28" s="235"/>
      <c r="G28" s="236"/>
    </row>
    <row r="29" spans="1:13" ht="14.4" thickBot="1"/>
    <row r="30" spans="1:13" ht="16.2" thickBot="1">
      <c r="D30" s="234" t="s">
        <v>743</v>
      </c>
      <c r="E30" s="235"/>
      <c r="F30" s="235"/>
      <c r="G30" s="236"/>
    </row>
    <row r="32" spans="1:13" ht="14.4" thickBot="1"/>
    <row r="33" spans="3:11" ht="16.2" thickBot="1">
      <c r="C33" s="37" t="s">
        <v>732</v>
      </c>
      <c r="D33" s="38"/>
      <c r="E33" s="38"/>
      <c r="F33" s="38"/>
      <c r="G33" s="38"/>
      <c r="H33" s="38"/>
    </row>
    <row r="36" spans="3:11" ht="14.4" thickBot="1"/>
    <row r="37" spans="3:11" ht="16.2" thickBot="1">
      <c r="C37" s="36" t="s">
        <v>45</v>
      </c>
      <c r="D37" s="28"/>
      <c r="E37" s="27"/>
      <c r="F37" s="28"/>
      <c r="G37" s="28"/>
    </row>
    <row r="40" spans="3:11" ht="14.4" thickBot="1"/>
    <row r="41" spans="3:11" ht="16.2" thickBot="1">
      <c r="C41" s="39" t="s">
        <v>46</v>
      </c>
      <c r="D41" s="40"/>
      <c r="E41" s="41"/>
      <c r="F41" s="40"/>
      <c r="G41" s="40"/>
      <c r="H41" s="40"/>
      <c r="I41" s="88"/>
      <c r="J41" s="89"/>
      <c r="K41" s="90"/>
    </row>
  </sheetData>
  <mergeCells count="19">
    <mergeCell ref="A8:B8"/>
    <mergeCell ref="A3:M3"/>
    <mergeCell ref="A4:M4"/>
    <mergeCell ref="A5:M5"/>
    <mergeCell ref="A6:M6"/>
    <mergeCell ref="A7:B7"/>
    <mergeCell ref="A9:B9"/>
    <mergeCell ref="A10:B10"/>
    <mergeCell ref="A11:A12"/>
    <mergeCell ref="B11:B12"/>
    <mergeCell ref="C11:C12"/>
    <mergeCell ref="D30:G30"/>
    <mergeCell ref="I11:L11"/>
    <mergeCell ref="M11:M12"/>
    <mergeCell ref="A14:A26"/>
    <mergeCell ref="B14:B26"/>
    <mergeCell ref="C14:C26"/>
    <mergeCell ref="D28:G28"/>
    <mergeCell ref="E11:G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9F6-DC09-4EEA-9587-9A6524B5A910}">
  <sheetPr>
    <pageSetUpPr fitToPage="1"/>
  </sheetPr>
  <dimension ref="A1:M38"/>
  <sheetViews>
    <sheetView topLeftCell="B12" zoomScale="102" workbookViewId="0">
      <selection activeCell="I24" sqref="I24"/>
    </sheetView>
  </sheetViews>
  <sheetFormatPr baseColWidth="10" defaultRowHeight="13.8"/>
  <cols>
    <col min="2" max="2" width="31.19921875" customWidth="1"/>
    <col min="4" max="4" width="17" customWidth="1"/>
    <col min="5" max="5" width="20.796875" customWidth="1"/>
    <col min="13" max="13" width="15.796875" customWidth="1"/>
  </cols>
  <sheetData>
    <row r="1" spans="1:13" ht="14.4" thickBot="1"/>
    <row r="2" spans="1:13">
      <c r="A2" s="29"/>
    </row>
    <row r="3" spans="1:13" ht="15.6">
      <c r="A3" s="248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50"/>
    </row>
    <row r="4" spans="1:13" ht="15.6">
      <c r="A4" s="251" t="s">
        <v>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ht="15.6">
      <c r="A5" s="254" t="s">
        <v>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6"/>
    </row>
    <row r="6" spans="1:13" ht="15.6">
      <c r="A6" s="248" t="s">
        <v>3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 ht="16.2" thickBot="1">
      <c r="A7" s="257" t="s">
        <v>4</v>
      </c>
      <c r="B7" s="258"/>
      <c r="C7" t="s">
        <v>5</v>
      </c>
    </row>
    <row r="8" spans="1:13" ht="16.2" thickBot="1">
      <c r="A8" s="232" t="s">
        <v>6</v>
      </c>
      <c r="B8" s="233"/>
      <c r="C8" t="s">
        <v>742</v>
      </c>
    </row>
    <row r="9" spans="1:13" ht="16.2" thickBot="1">
      <c r="A9" s="232" t="s">
        <v>7</v>
      </c>
      <c r="B9" s="233"/>
      <c r="C9" t="s">
        <v>8</v>
      </c>
    </row>
    <row r="10" spans="1:13" ht="16.2" thickBot="1">
      <c r="A10" s="230" t="s">
        <v>915</v>
      </c>
      <c r="B10" s="231"/>
      <c r="C10" s="140">
        <v>45989</v>
      </c>
    </row>
    <row r="11" spans="1:13" ht="47.4" thickBot="1">
      <c r="A11" s="243" t="s">
        <v>10</v>
      </c>
      <c r="B11" s="243" t="s">
        <v>11</v>
      </c>
      <c r="C11" s="243" t="s">
        <v>12</v>
      </c>
      <c r="D11" s="31" t="s">
        <v>13</v>
      </c>
      <c r="E11" s="240"/>
      <c r="F11" s="241"/>
      <c r="G11" s="242"/>
      <c r="H11" s="35" t="s">
        <v>14</v>
      </c>
      <c r="I11" s="237" t="s">
        <v>15</v>
      </c>
      <c r="J11" s="238"/>
      <c r="K11" s="238"/>
      <c r="L11" s="239"/>
      <c r="M11" s="243" t="s">
        <v>16</v>
      </c>
    </row>
    <row r="12" spans="1:13" ht="78.599999999999994" thickBot="1">
      <c r="A12" s="244"/>
      <c r="B12" s="244"/>
      <c r="C12" s="244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44"/>
    </row>
    <row r="13" spans="1:13" ht="47.4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919</v>
      </c>
    </row>
    <row r="14" spans="1:13" ht="18" thickBot="1">
      <c r="A14" s="245" t="s">
        <v>27</v>
      </c>
      <c r="B14" s="245" t="s">
        <v>417</v>
      </c>
      <c r="C14" s="245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312</v>
      </c>
      <c r="J14" s="77">
        <v>22</v>
      </c>
      <c r="K14" s="76">
        <v>307</v>
      </c>
      <c r="L14" s="80">
        <f t="shared" ref="L14:L24" si="0">+K14/I14</f>
        <v>0.98397435897435892</v>
      </c>
      <c r="M14" s="76">
        <f>272+13</f>
        <v>285</v>
      </c>
    </row>
    <row r="15" spans="1:13" ht="18" thickBot="1">
      <c r="A15" s="246"/>
      <c r="B15" s="246"/>
      <c r="C15" s="246"/>
      <c r="D15" s="78" t="s">
        <v>493</v>
      </c>
      <c r="E15" s="78" t="s">
        <v>493</v>
      </c>
      <c r="F15" s="79"/>
      <c r="G15" s="78">
        <v>21001</v>
      </c>
      <c r="H15" s="34" t="s">
        <v>30</v>
      </c>
      <c r="I15" s="34">
        <v>5</v>
      </c>
      <c r="J15" s="77">
        <v>2</v>
      </c>
      <c r="K15" s="76">
        <f>M15+J15</f>
        <v>4</v>
      </c>
      <c r="L15" s="190">
        <f t="shared" si="0"/>
        <v>0.8</v>
      </c>
      <c r="M15" s="76">
        <v>2</v>
      </c>
    </row>
    <row r="16" spans="1:13" ht="18" thickBot="1">
      <c r="A16" s="246"/>
      <c r="B16" s="246"/>
      <c r="C16" s="246"/>
      <c r="D16" s="78" t="s">
        <v>730</v>
      </c>
      <c r="E16" s="78" t="s">
        <v>730</v>
      </c>
      <c r="F16" s="79"/>
      <c r="G16" s="78">
        <v>2201</v>
      </c>
      <c r="H16" s="34" t="s">
        <v>30</v>
      </c>
      <c r="I16" s="34">
        <v>5</v>
      </c>
      <c r="J16" s="77">
        <v>3</v>
      </c>
      <c r="K16" s="76">
        <f t="shared" ref="K16:K23" si="1">M16+J16</f>
        <v>5</v>
      </c>
      <c r="L16" s="190">
        <f t="shared" si="0"/>
        <v>1</v>
      </c>
      <c r="M16" s="76">
        <v>2</v>
      </c>
    </row>
    <row r="17" spans="1:13" ht="18" thickBot="1">
      <c r="A17" s="246"/>
      <c r="B17" s="246"/>
      <c r="C17" s="246"/>
      <c r="D17" s="78" t="s">
        <v>550</v>
      </c>
      <c r="E17" s="78" t="s">
        <v>918</v>
      </c>
      <c r="F17" s="79"/>
      <c r="G17" s="170" t="s">
        <v>733</v>
      </c>
      <c r="H17" s="34" t="s">
        <v>30</v>
      </c>
      <c r="I17" s="34">
        <v>5</v>
      </c>
      <c r="J17" s="77">
        <v>1</v>
      </c>
      <c r="K17" s="76">
        <f t="shared" si="1"/>
        <v>3</v>
      </c>
      <c r="L17" s="190">
        <f t="shared" si="0"/>
        <v>0.6</v>
      </c>
      <c r="M17" s="76">
        <v>2</v>
      </c>
    </row>
    <row r="18" spans="1:13" ht="18" thickBot="1">
      <c r="A18" s="246"/>
      <c r="B18" s="246"/>
      <c r="C18" s="246"/>
      <c r="D18" s="78" t="s">
        <v>31</v>
      </c>
      <c r="E18" s="78" t="s">
        <v>31</v>
      </c>
      <c r="F18" s="79"/>
      <c r="G18" s="78">
        <v>1901</v>
      </c>
      <c r="H18" s="34" t="s">
        <v>30</v>
      </c>
      <c r="I18" s="34">
        <v>33</v>
      </c>
      <c r="J18" s="77">
        <v>3</v>
      </c>
      <c r="K18" s="76">
        <f>M18+J18</f>
        <v>31</v>
      </c>
      <c r="L18" s="190">
        <f t="shared" si="0"/>
        <v>0.93939393939393945</v>
      </c>
      <c r="M18" s="76">
        <f>25+3</f>
        <v>28</v>
      </c>
    </row>
    <row r="19" spans="1:13" ht="18" thickBot="1">
      <c r="A19" s="246"/>
      <c r="B19" s="246"/>
      <c r="C19" s="246"/>
      <c r="D19" s="78" t="s">
        <v>34</v>
      </c>
      <c r="E19" s="78" t="s">
        <v>35</v>
      </c>
      <c r="F19" s="79"/>
      <c r="G19" s="170">
        <v>1801</v>
      </c>
      <c r="H19" s="34" t="s">
        <v>30</v>
      </c>
      <c r="I19" s="34">
        <v>53</v>
      </c>
      <c r="J19" s="77">
        <v>5</v>
      </c>
      <c r="K19" s="76">
        <f t="shared" si="1"/>
        <v>51</v>
      </c>
      <c r="L19" s="190">
        <f t="shared" si="0"/>
        <v>0.96226415094339623</v>
      </c>
      <c r="M19" s="76">
        <v>46</v>
      </c>
    </row>
    <row r="20" spans="1:13" ht="18" thickBot="1">
      <c r="A20" s="246"/>
      <c r="B20" s="246"/>
      <c r="C20" s="246"/>
      <c r="D20" s="78" t="s">
        <v>36</v>
      </c>
      <c r="E20" s="78" t="s">
        <v>36</v>
      </c>
      <c r="F20" s="79"/>
      <c r="G20" s="78">
        <v>2001</v>
      </c>
      <c r="H20" s="34" t="s">
        <v>30</v>
      </c>
      <c r="I20" s="34">
        <v>33</v>
      </c>
      <c r="J20" s="77">
        <v>3</v>
      </c>
      <c r="K20" s="76">
        <f t="shared" si="1"/>
        <v>31</v>
      </c>
      <c r="L20" s="190">
        <f t="shared" si="0"/>
        <v>0.93939393939393945</v>
      </c>
      <c r="M20" s="76">
        <f>25+3</f>
        <v>28</v>
      </c>
    </row>
    <row r="21" spans="1:13" ht="18" thickBot="1">
      <c r="A21" s="246"/>
      <c r="B21" s="246"/>
      <c r="C21" s="246"/>
      <c r="D21" s="78" t="s">
        <v>37</v>
      </c>
      <c r="E21" s="78" t="s">
        <v>37</v>
      </c>
      <c r="F21" s="79"/>
      <c r="G21" s="78">
        <v>901</v>
      </c>
      <c r="H21" s="34" t="s">
        <v>30</v>
      </c>
      <c r="I21" s="34">
        <v>37</v>
      </c>
      <c r="J21" s="77">
        <v>3</v>
      </c>
      <c r="K21" s="76">
        <f t="shared" si="1"/>
        <v>35</v>
      </c>
      <c r="L21" s="190">
        <f t="shared" si="0"/>
        <v>0.94594594594594594</v>
      </c>
      <c r="M21" s="76">
        <f>29+3</f>
        <v>32</v>
      </c>
    </row>
    <row r="22" spans="1:13" ht="18" thickBot="1">
      <c r="A22" s="246"/>
      <c r="B22" s="246"/>
      <c r="C22" s="246"/>
      <c r="D22" s="78" t="s">
        <v>38</v>
      </c>
      <c r="E22" s="78" t="s">
        <v>39</v>
      </c>
      <c r="F22" s="79"/>
      <c r="G22" s="78">
        <v>301</v>
      </c>
      <c r="H22" s="34" t="s">
        <v>30</v>
      </c>
      <c r="I22" s="34">
        <v>77</v>
      </c>
      <c r="J22" s="77">
        <v>14</v>
      </c>
      <c r="K22" s="76">
        <f t="shared" si="1"/>
        <v>75</v>
      </c>
      <c r="L22" s="190">
        <f t="shared" si="0"/>
        <v>0.97402597402597402</v>
      </c>
      <c r="M22" s="76">
        <f>50+11</f>
        <v>61</v>
      </c>
    </row>
    <row r="23" spans="1:13" ht="18" thickBot="1">
      <c r="A23" s="247"/>
      <c r="B23" s="247"/>
      <c r="C23" s="247"/>
      <c r="D23" s="78" t="s">
        <v>40</v>
      </c>
      <c r="E23" s="78" t="s">
        <v>41</v>
      </c>
      <c r="F23" s="79"/>
      <c r="G23" s="78">
        <v>1601</v>
      </c>
      <c r="H23" s="34" t="s">
        <v>30</v>
      </c>
      <c r="I23" s="34">
        <v>53</v>
      </c>
      <c r="J23" s="77">
        <v>5</v>
      </c>
      <c r="K23" s="76">
        <f t="shared" si="1"/>
        <v>51</v>
      </c>
      <c r="L23" s="190">
        <f t="shared" si="0"/>
        <v>0.96226415094339623</v>
      </c>
      <c r="M23" s="76">
        <f>41+5</f>
        <v>46</v>
      </c>
    </row>
    <row r="24" spans="1:13" ht="18" thickBot="1">
      <c r="H24" s="84" t="s">
        <v>42</v>
      </c>
      <c r="I24" s="85">
        <v>650</v>
      </c>
      <c r="J24" s="86">
        <v>61</v>
      </c>
      <c r="K24" s="86">
        <f>K14+K15+K16+K17+K18+K19+K20+K21+K22+K23</f>
        <v>593</v>
      </c>
      <c r="L24" s="87">
        <f t="shared" si="0"/>
        <v>0.91230769230769226</v>
      </c>
      <c r="M24" s="83">
        <f>SUM(M14:M23)</f>
        <v>532</v>
      </c>
    </row>
    <row r="25" spans="1:13" ht="16.2" thickBot="1">
      <c r="D25" s="234" t="s">
        <v>43</v>
      </c>
      <c r="E25" s="235"/>
      <c r="F25" s="235"/>
      <c r="G25" s="236"/>
    </row>
    <row r="26" spans="1:13" ht="14.4" thickBot="1"/>
    <row r="27" spans="1:13" ht="16.2" thickBot="1">
      <c r="D27" s="234" t="s">
        <v>916</v>
      </c>
      <c r="E27" s="235"/>
      <c r="F27" s="235"/>
      <c r="G27" s="236"/>
    </row>
    <row r="29" spans="1:13" ht="14.4" thickBot="1"/>
    <row r="30" spans="1:13" ht="16.2" thickBot="1">
      <c r="C30" s="37" t="s">
        <v>917</v>
      </c>
      <c r="D30" s="38"/>
      <c r="E30" s="38"/>
      <c r="F30" s="38"/>
      <c r="G30" s="38"/>
      <c r="H30" s="38"/>
    </row>
    <row r="33" spans="3:11" ht="14.4" thickBot="1"/>
    <row r="34" spans="3:11" ht="16.2" thickBot="1">
      <c r="C34" s="36" t="s">
        <v>45</v>
      </c>
      <c r="D34" s="28"/>
      <c r="E34" s="27"/>
      <c r="F34" s="28"/>
      <c r="G34" s="28"/>
    </row>
    <row r="37" spans="3:11" ht="14.4" thickBot="1"/>
    <row r="38" spans="3:11" ht="16.2" thickBot="1">
      <c r="C38" s="39" t="s">
        <v>46</v>
      </c>
      <c r="D38" s="40"/>
      <c r="E38" s="41"/>
      <c r="F38" s="40"/>
      <c r="G38" s="40"/>
      <c r="H38" s="40"/>
      <c r="I38" s="88"/>
      <c r="J38" s="89"/>
      <c r="K38" s="90"/>
    </row>
  </sheetData>
  <mergeCells count="19">
    <mergeCell ref="D27:G27"/>
    <mergeCell ref="I11:L11"/>
    <mergeCell ref="M11:M12"/>
    <mergeCell ref="A14:A23"/>
    <mergeCell ref="B14:B23"/>
    <mergeCell ref="C14:C23"/>
    <mergeCell ref="D25:G25"/>
    <mergeCell ref="E11:G11"/>
    <mergeCell ref="A9:B9"/>
    <mergeCell ref="A10:B10"/>
    <mergeCell ref="A11:A12"/>
    <mergeCell ref="B11:B12"/>
    <mergeCell ref="C11:C12"/>
    <mergeCell ref="A8:B8"/>
    <mergeCell ref="A3:M3"/>
    <mergeCell ref="A4:M4"/>
    <mergeCell ref="A5:M5"/>
    <mergeCell ref="A6:M6"/>
    <mergeCell ref="A7:B7"/>
  </mergeCells>
  <pageMargins left="0.7" right="0.7" top="0.75" bottom="0.75" header="0.3" footer="0.3"/>
  <pageSetup paperSize="9" scale="61" fitToWidth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EE3C-4A9B-4F54-AF88-07448FA1A874}">
  <dimension ref="A1:BG92"/>
  <sheetViews>
    <sheetView topLeftCell="I52" zoomScale="71" zoomScaleNormal="55" workbookViewId="0">
      <selection activeCell="T74" sqref="T74:W88"/>
    </sheetView>
  </sheetViews>
  <sheetFormatPr baseColWidth="10" defaultRowHeight="13.8"/>
  <cols>
    <col min="1" max="1" width="13.19921875" bestFit="1" customWidth="1"/>
    <col min="2" max="2" width="24.3984375" bestFit="1" customWidth="1"/>
    <col min="5" max="5" width="20.09765625" bestFit="1" customWidth="1"/>
    <col min="14" max="14" width="12.69921875" bestFit="1" customWidth="1"/>
    <col min="16" max="16" width="13.69921875" bestFit="1" customWidth="1"/>
    <col min="26" max="26" width="12.09765625" bestFit="1" customWidth="1"/>
    <col min="28" max="28" width="14.3984375" bestFit="1" customWidth="1"/>
    <col min="32" max="32" width="12.5" bestFit="1" customWidth="1"/>
    <col min="43" max="43" width="12.5" bestFit="1" customWidth="1"/>
    <col min="45" max="45" width="23.3984375" bestFit="1" customWidth="1"/>
    <col min="47" max="47" width="22.09765625" bestFit="1" customWidth="1"/>
    <col min="56" max="56" width="17.5" customWidth="1"/>
    <col min="57" max="57" width="150.5" bestFit="1" customWidth="1"/>
    <col min="58" max="58" width="188.59765625" bestFit="1" customWidth="1"/>
    <col min="59" max="59" width="63.296875" bestFit="1" customWidth="1"/>
  </cols>
  <sheetData>
    <row r="1" spans="1:59">
      <c r="A1" s="279" t="s">
        <v>262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</row>
    <row r="2" spans="1:59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131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135" t="s">
        <v>54</v>
      </c>
      <c r="BF2" s="131" t="s">
        <v>55</v>
      </c>
      <c r="BG2" s="135" t="s">
        <v>56</v>
      </c>
    </row>
    <row r="3" spans="1:59">
      <c r="A3" s="135" t="s">
        <v>57</v>
      </c>
      <c r="B3" s="135" t="s">
        <v>58</v>
      </c>
      <c r="C3" s="135" t="s">
        <v>59</v>
      </c>
      <c r="D3" s="135" t="s">
        <v>60</v>
      </c>
      <c r="E3" s="135" t="s">
        <v>61</v>
      </c>
      <c r="F3" s="135" t="s">
        <v>62</v>
      </c>
      <c r="G3" s="135" t="s">
        <v>63</v>
      </c>
      <c r="H3" s="131" t="s">
        <v>64</v>
      </c>
      <c r="I3" s="131" t="s">
        <v>65</v>
      </c>
      <c r="J3" s="131" t="s">
        <v>66</v>
      </c>
      <c r="K3" s="131" t="s">
        <v>67</v>
      </c>
      <c r="L3" s="135" t="s">
        <v>68</v>
      </c>
      <c r="M3" s="135" t="s">
        <v>69</v>
      </c>
      <c r="N3" s="135" t="s">
        <v>70</v>
      </c>
      <c r="O3" s="135" t="s">
        <v>71</v>
      </c>
      <c r="P3" s="135" t="s">
        <v>72</v>
      </c>
      <c r="Q3" s="135" t="s">
        <v>73</v>
      </c>
      <c r="R3" s="135" t="s">
        <v>74</v>
      </c>
      <c r="S3" s="135" t="s">
        <v>75</v>
      </c>
      <c r="T3" s="135" t="s">
        <v>76</v>
      </c>
      <c r="U3" s="135" t="s">
        <v>77</v>
      </c>
      <c r="V3" s="135" t="s">
        <v>78</v>
      </c>
      <c r="W3" s="135" t="s">
        <v>79</v>
      </c>
      <c r="X3" s="135" t="s">
        <v>80</v>
      </c>
      <c r="Y3" s="135" t="s">
        <v>81</v>
      </c>
      <c r="Z3" s="135" t="s">
        <v>82</v>
      </c>
      <c r="AA3" s="135" t="s">
        <v>83</v>
      </c>
      <c r="AB3" s="135" t="s">
        <v>84</v>
      </c>
      <c r="AC3" s="135" t="s">
        <v>85</v>
      </c>
      <c r="AD3" s="135" t="s">
        <v>86</v>
      </c>
      <c r="AE3" s="135" t="s">
        <v>87</v>
      </c>
      <c r="AF3" s="135" t="s">
        <v>88</v>
      </c>
      <c r="AG3" s="135" t="s">
        <v>89</v>
      </c>
      <c r="AH3" s="135" t="s">
        <v>62</v>
      </c>
      <c r="AI3" s="135" t="s">
        <v>90</v>
      </c>
      <c r="AJ3" s="135" t="s">
        <v>91</v>
      </c>
      <c r="AK3" s="135" t="s">
        <v>92</v>
      </c>
      <c r="AL3" s="131" t="s">
        <v>93</v>
      </c>
      <c r="AM3" s="131" t="s">
        <v>94</v>
      </c>
      <c r="AN3" s="131" t="s">
        <v>95</v>
      </c>
      <c r="AO3" s="131" t="s">
        <v>96</v>
      </c>
      <c r="AP3" s="131" t="s">
        <v>97</v>
      </c>
      <c r="AQ3" s="131" t="s">
        <v>98</v>
      </c>
      <c r="AR3" s="131" t="s">
        <v>99</v>
      </c>
    </row>
    <row r="4" spans="1:59">
      <c r="AV4" s="334"/>
      <c r="AW4" s="334"/>
      <c r="AX4" s="334"/>
      <c r="AY4" s="334"/>
      <c r="AZ4" s="334"/>
      <c r="BA4" s="334"/>
      <c r="BB4" s="334"/>
      <c r="BC4" s="334"/>
      <c r="BD4" s="334"/>
    </row>
    <row r="5" spans="1:59">
      <c r="A5" s="329" t="s">
        <v>465</v>
      </c>
      <c r="B5" s="325" t="s">
        <v>40</v>
      </c>
      <c r="C5" s="141"/>
      <c r="D5" s="141"/>
      <c r="E5" s="141"/>
      <c r="F5" s="141"/>
      <c r="G5" s="107">
        <v>14</v>
      </c>
      <c r="H5" s="107">
        <v>14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07">
        <v>14</v>
      </c>
      <c r="AJ5" s="141"/>
      <c r="AK5" s="141"/>
      <c r="AL5" s="141"/>
      <c r="AM5" s="141"/>
      <c r="AN5" s="141"/>
      <c r="AO5" s="141"/>
      <c r="AP5" s="141"/>
      <c r="AQ5" s="141"/>
      <c r="AR5" s="107">
        <v>14</v>
      </c>
      <c r="AS5" s="107" t="s">
        <v>470</v>
      </c>
      <c r="AT5" s="141">
        <v>27</v>
      </c>
      <c r="AU5" s="108">
        <v>45932</v>
      </c>
      <c r="AV5" s="263" t="s">
        <v>466</v>
      </c>
      <c r="AW5" s="264"/>
      <c r="AX5" s="264"/>
      <c r="AY5" s="264"/>
      <c r="AZ5" s="264"/>
      <c r="BA5" s="264"/>
      <c r="BB5" s="264"/>
      <c r="BC5" s="264"/>
      <c r="BD5" s="265"/>
      <c r="BE5" s="141" t="s">
        <v>467</v>
      </c>
      <c r="BF5" s="141" t="s">
        <v>468</v>
      </c>
      <c r="BG5" s="141" t="s">
        <v>469</v>
      </c>
    </row>
    <row r="6" spans="1:59">
      <c r="A6" s="330"/>
      <c r="B6" s="332"/>
      <c r="C6" s="107">
        <v>6</v>
      </c>
      <c r="D6" s="141"/>
      <c r="E6" s="141"/>
      <c r="F6" s="141"/>
      <c r="G6" s="107">
        <v>1</v>
      </c>
      <c r="H6" s="141"/>
      <c r="I6" s="107">
        <v>6</v>
      </c>
      <c r="J6" s="141"/>
      <c r="K6" s="107">
        <v>1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07">
        <v>1</v>
      </c>
      <c r="AB6" s="141"/>
      <c r="AC6" s="141"/>
      <c r="AD6" s="141"/>
      <c r="AE6" s="141"/>
      <c r="AF6" s="141"/>
      <c r="AG6" s="141"/>
      <c r="AH6" s="141"/>
      <c r="AI6" s="107">
        <v>6</v>
      </c>
      <c r="AJ6" s="141"/>
      <c r="AK6" s="141"/>
      <c r="AL6" s="141"/>
      <c r="AM6" s="141"/>
      <c r="AN6" s="141"/>
      <c r="AO6" s="141"/>
      <c r="AP6" s="141"/>
      <c r="AQ6" s="141"/>
      <c r="AR6" s="107">
        <v>7</v>
      </c>
      <c r="AS6" s="107" t="s">
        <v>472</v>
      </c>
      <c r="AT6" s="141">
        <v>17</v>
      </c>
      <c r="AU6" s="108">
        <v>45940</v>
      </c>
      <c r="AV6" s="263" t="s">
        <v>477</v>
      </c>
      <c r="AW6" s="264"/>
      <c r="AX6" s="264"/>
      <c r="AY6" s="264"/>
      <c r="AZ6" s="264"/>
      <c r="BA6" s="264"/>
      <c r="BB6" s="264"/>
      <c r="BC6" s="264"/>
      <c r="BD6" s="265"/>
      <c r="BE6" s="141" t="s">
        <v>479</v>
      </c>
      <c r="BF6" s="141" t="s">
        <v>474</v>
      </c>
      <c r="BG6" s="141" t="s">
        <v>158</v>
      </c>
    </row>
    <row r="7" spans="1:59">
      <c r="A7" s="330"/>
      <c r="B7" s="332"/>
      <c r="C7" s="141"/>
      <c r="D7" s="141"/>
      <c r="E7" s="141"/>
      <c r="F7" s="141"/>
      <c r="G7" s="107">
        <v>17</v>
      </c>
      <c r="H7" s="107">
        <v>17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07">
        <v>17</v>
      </c>
      <c r="AJ7" s="141"/>
      <c r="AK7" s="141"/>
      <c r="AL7" s="141"/>
      <c r="AM7" s="141"/>
      <c r="AN7" s="141"/>
      <c r="AO7" s="141"/>
      <c r="AP7" s="141"/>
      <c r="AQ7" s="141"/>
      <c r="AR7" s="107">
        <v>17</v>
      </c>
      <c r="AS7" s="107" t="s">
        <v>482</v>
      </c>
      <c r="AT7" s="141">
        <v>33</v>
      </c>
      <c r="AU7" s="108">
        <v>45943</v>
      </c>
      <c r="AV7" s="263" t="s">
        <v>478</v>
      </c>
      <c r="AW7" s="264"/>
      <c r="AX7" s="264"/>
      <c r="AY7" s="264"/>
      <c r="AZ7" s="264"/>
      <c r="BA7" s="264"/>
      <c r="BB7" s="264"/>
      <c r="BC7" s="264"/>
      <c r="BD7" s="265"/>
      <c r="BE7" s="141" t="s">
        <v>467</v>
      </c>
      <c r="BF7" s="141" t="s">
        <v>480</v>
      </c>
      <c r="BG7" s="141" t="s">
        <v>481</v>
      </c>
    </row>
    <row r="8" spans="1:59">
      <c r="A8" s="330"/>
      <c r="B8" s="332"/>
      <c r="C8" s="141"/>
      <c r="D8" s="141"/>
      <c r="E8" s="141"/>
      <c r="F8" s="141"/>
      <c r="G8" s="107">
        <v>6</v>
      </c>
      <c r="H8" s="107">
        <v>6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07">
        <v>6</v>
      </c>
      <c r="AJ8" s="141"/>
      <c r="AK8" s="141"/>
      <c r="AL8" s="141"/>
      <c r="AM8" s="141"/>
      <c r="AN8" s="141"/>
      <c r="AO8" s="141"/>
      <c r="AP8" s="141"/>
      <c r="AQ8" s="141"/>
      <c r="AR8" s="107">
        <v>6</v>
      </c>
      <c r="AS8" s="107" t="s">
        <v>484</v>
      </c>
      <c r="AT8" s="141">
        <v>17</v>
      </c>
      <c r="AU8" s="108">
        <v>45943</v>
      </c>
      <c r="AV8" s="263" t="s">
        <v>485</v>
      </c>
      <c r="AW8" s="264"/>
      <c r="AX8" s="264"/>
      <c r="AY8" s="264"/>
      <c r="AZ8" s="264"/>
      <c r="BA8" s="264"/>
      <c r="BB8" s="264"/>
      <c r="BC8" s="264"/>
      <c r="BD8" s="265"/>
      <c r="BE8" s="141" t="s">
        <v>467</v>
      </c>
      <c r="BF8" s="141" t="s">
        <v>486</v>
      </c>
      <c r="BG8" s="141" t="s">
        <v>487</v>
      </c>
    </row>
    <row r="9" spans="1:59">
      <c r="A9" s="330"/>
      <c r="B9" s="333"/>
      <c r="C9" s="141"/>
      <c r="D9" s="141"/>
      <c r="E9" s="141"/>
      <c r="F9" s="141"/>
      <c r="G9" s="107">
        <v>17</v>
      </c>
      <c r="H9" s="107">
        <v>17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07">
        <v>17</v>
      </c>
      <c r="AJ9" s="141"/>
      <c r="AK9" s="141"/>
      <c r="AL9" s="141"/>
      <c r="AM9" s="141"/>
      <c r="AN9" s="141"/>
      <c r="AO9" s="141"/>
      <c r="AP9" s="141"/>
      <c r="AQ9" s="141"/>
      <c r="AR9" s="107">
        <v>17</v>
      </c>
      <c r="AS9" s="107" t="s">
        <v>491</v>
      </c>
      <c r="AT9" s="141">
        <v>36</v>
      </c>
      <c r="AU9" s="108">
        <v>45943</v>
      </c>
      <c r="AV9" s="263" t="s">
        <v>489</v>
      </c>
      <c r="AW9" s="264"/>
      <c r="AX9" s="264"/>
      <c r="AY9" s="264"/>
      <c r="AZ9" s="264"/>
      <c r="BA9" s="264"/>
      <c r="BB9" s="264"/>
      <c r="BC9" s="264"/>
      <c r="BD9" s="265"/>
      <c r="BE9" s="141" t="s">
        <v>467</v>
      </c>
      <c r="BF9" s="141" t="s">
        <v>490</v>
      </c>
      <c r="BG9" s="141" t="s">
        <v>481</v>
      </c>
    </row>
    <row r="10" spans="1:59">
      <c r="A10" s="330"/>
      <c r="B10" s="325" t="s">
        <v>36</v>
      </c>
      <c r="C10" s="141"/>
      <c r="D10" s="141"/>
      <c r="E10" s="141"/>
      <c r="F10" s="141"/>
      <c r="G10" s="107">
        <v>47</v>
      </c>
      <c r="H10" s="107">
        <v>47</v>
      </c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07">
        <v>47</v>
      </c>
      <c r="AJ10" s="141"/>
      <c r="AK10" s="141"/>
      <c r="AL10" s="141"/>
      <c r="AM10" s="141"/>
      <c r="AN10" s="141"/>
      <c r="AO10" s="141"/>
      <c r="AP10" s="141"/>
      <c r="AQ10" s="141"/>
      <c r="AR10" s="107">
        <v>47</v>
      </c>
      <c r="AS10" s="107" t="s">
        <v>494</v>
      </c>
      <c r="AT10" s="141">
        <v>91</v>
      </c>
      <c r="AU10" s="108">
        <v>45938</v>
      </c>
      <c r="AV10" s="263" t="s">
        <v>495</v>
      </c>
      <c r="AW10" s="264"/>
      <c r="AX10" s="264"/>
      <c r="AY10" s="264"/>
      <c r="AZ10" s="264"/>
      <c r="BA10" s="264"/>
      <c r="BB10" s="264"/>
      <c r="BC10" s="264"/>
      <c r="BD10" s="265"/>
      <c r="BE10" s="141" t="s">
        <v>467</v>
      </c>
      <c r="BF10" s="141" t="s">
        <v>496</v>
      </c>
      <c r="BG10" s="141" t="s">
        <v>497</v>
      </c>
    </row>
    <row r="11" spans="1:59">
      <c r="A11" s="330"/>
      <c r="B11" s="332"/>
      <c r="C11" s="144"/>
      <c r="D11" s="144"/>
      <c r="E11" s="144"/>
      <c r="F11" s="144"/>
      <c r="G11" s="107">
        <v>55</v>
      </c>
      <c r="H11" s="107">
        <v>55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07">
        <v>55</v>
      </c>
      <c r="AJ11" s="144"/>
      <c r="AK11" s="144"/>
      <c r="AL11" s="144"/>
      <c r="AM11" s="144"/>
      <c r="AN11" s="144"/>
      <c r="AO11" s="144"/>
      <c r="AP11" s="144"/>
      <c r="AQ11" s="144"/>
      <c r="AR11" s="107">
        <v>55</v>
      </c>
      <c r="AS11" s="107" t="s">
        <v>573</v>
      </c>
      <c r="AT11" s="144">
        <v>88</v>
      </c>
      <c r="AU11" s="108">
        <v>45938</v>
      </c>
      <c r="AV11" s="263" t="s">
        <v>569</v>
      </c>
      <c r="AW11" s="264"/>
      <c r="AX11" s="264"/>
      <c r="AY11" s="264"/>
      <c r="AZ11" s="264"/>
      <c r="BA11" s="264"/>
      <c r="BB11" s="264"/>
      <c r="BC11" s="264"/>
      <c r="BD11" s="265"/>
      <c r="BE11" s="144" t="s">
        <v>570</v>
      </c>
      <c r="BF11" s="144" t="s">
        <v>571</v>
      </c>
      <c r="BG11" s="144" t="s">
        <v>572</v>
      </c>
    </row>
    <row r="12" spans="1:59">
      <c r="A12" s="330"/>
      <c r="B12" s="333"/>
      <c r="C12" s="144"/>
      <c r="D12" s="144"/>
      <c r="E12" s="144"/>
      <c r="F12" s="144"/>
      <c r="G12" s="107">
        <v>4</v>
      </c>
      <c r="H12" s="107">
        <v>4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07">
        <v>4</v>
      </c>
      <c r="AJ12" s="144"/>
      <c r="AK12" s="144"/>
      <c r="AL12" s="144"/>
      <c r="AM12" s="144"/>
      <c r="AN12" s="144"/>
      <c r="AO12" s="144"/>
      <c r="AP12" s="144"/>
      <c r="AQ12" s="144"/>
      <c r="AR12" s="107">
        <v>4</v>
      </c>
      <c r="AS12" s="107" t="s">
        <v>575</v>
      </c>
      <c r="AT12" s="144">
        <v>22</v>
      </c>
      <c r="AU12" s="108">
        <v>45952</v>
      </c>
      <c r="AV12" s="263" t="s">
        <v>576</v>
      </c>
      <c r="AW12" s="264"/>
      <c r="AX12" s="264"/>
      <c r="AY12" s="264"/>
      <c r="AZ12" s="264"/>
      <c r="BA12" s="264"/>
      <c r="BB12" s="264"/>
      <c r="BC12" s="264"/>
      <c r="BD12" s="265"/>
      <c r="BE12" s="144" t="s">
        <v>506</v>
      </c>
      <c r="BF12" s="144" t="s">
        <v>577</v>
      </c>
      <c r="BG12" s="144" t="s">
        <v>578</v>
      </c>
    </row>
    <row r="13" spans="1:59">
      <c r="A13" s="330"/>
      <c r="B13" s="325" t="s">
        <v>34</v>
      </c>
      <c r="C13" s="141"/>
      <c r="D13" s="141"/>
      <c r="E13" s="141"/>
      <c r="F13" s="141"/>
      <c r="G13" s="107">
        <v>4</v>
      </c>
      <c r="H13" s="141"/>
      <c r="I13" s="107">
        <v>3</v>
      </c>
      <c r="J13" s="107">
        <v>1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07">
        <v>4</v>
      </c>
      <c r="AJ13" s="141"/>
      <c r="AK13" s="141"/>
      <c r="AL13" s="141"/>
      <c r="AM13" s="141"/>
      <c r="AN13" s="141"/>
      <c r="AO13" s="141"/>
      <c r="AP13" s="141"/>
      <c r="AQ13" s="141"/>
      <c r="AR13" s="107">
        <v>4</v>
      </c>
      <c r="AS13" s="107" t="s">
        <v>190</v>
      </c>
      <c r="AT13" s="141">
        <v>7</v>
      </c>
      <c r="AU13" s="108">
        <v>45939</v>
      </c>
      <c r="AV13" s="263" t="s">
        <v>499</v>
      </c>
      <c r="AW13" s="264"/>
      <c r="AX13" s="264"/>
      <c r="AY13" s="264"/>
      <c r="AZ13" s="264"/>
      <c r="BA13" s="264"/>
      <c r="BB13" s="264"/>
      <c r="BC13" s="264"/>
      <c r="BD13" s="265"/>
      <c r="BE13" s="141" t="s">
        <v>506</v>
      </c>
      <c r="BF13" s="141" t="s">
        <v>501</v>
      </c>
      <c r="BG13" s="141" t="s">
        <v>502</v>
      </c>
    </row>
    <row r="14" spans="1:59">
      <c r="A14" s="330"/>
      <c r="B14" s="332"/>
      <c r="C14" s="141"/>
      <c r="D14" s="141"/>
      <c r="E14" s="141"/>
      <c r="F14" s="141"/>
      <c r="G14" s="107">
        <v>34</v>
      </c>
      <c r="H14" s="107">
        <v>34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07">
        <v>34</v>
      </c>
      <c r="AJ14" s="141"/>
      <c r="AK14" s="141"/>
      <c r="AL14" s="141"/>
      <c r="AM14" s="141"/>
      <c r="AN14" s="141"/>
      <c r="AO14" s="141"/>
      <c r="AP14" s="141"/>
      <c r="AQ14" s="141"/>
      <c r="AR14" s="107">
        <v>34</v>
      </c>
      <c r="AS14" s="107" t="s">
        <v>503</v>
      </c>
      <c r="AT14" s="141">
        <v>54</v>
      </c>
      <c r="AU14" s="108">
        <v>45937</v>
      </c>
      <c r="AV14" s="263" t="s">
        <v>504</v>
      </c>
      <c r="AW14" s="264"/>
      <c r="AX14" s="264"/>
      <c r="AY14" s="264"/>
      <c r="AZ14" s="264"/>
      <c r="BA14" s="264"/>
      <c r="BB14" s="264"/>
      <c r="BC14" s="264"/>
      <c r="BD14" s="265"/>
      <c r="BE14" s="141" t="s">
        <v>505</v>
      </c>
      <c r="BF14" s="141" t="s">
        <v>507</v>
      </c>
      <c r="BG14" s="141" t="s">
        <v>510</v>
      </c>
    </row>
    <row r="15" spans="1:59">
      <c r="A15" s="330"/>
      <c r="B15" s="332"/>
      <c r="C15" s="141"/>
      <c r="D15" s="141"/>
      <c r="E15" s="141"/>
      <c r="F15" s="141"/>
      <c r="G15" s="107">
        <v>19</v>
      </c>
      <c r="H15" s="141"/>
      <c r="I15" s="107">
        <v>11</v>
      </c>
      <c r="J15" s="107">
        <v>6</v>
      </c>
      <c r="K15" s="107">
        <v>2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07">
        <v>19</v>
      </c>
      <c r="AJ15" s="141"/>
      <c r="AK15" s="141"/>
      <c r="AL15" s="141"/>
      <c r="AM15" s="141"/>
      <c r="AN15" s="141"/>
      <c r="AO15" s="141"/>
      <c r="AP15" s="141"/>
      <c r="AQ15" s="141"/>
      <c r="AR15" s="107">
        <v>19</v>
      </c>
      <c r="AS15" s="107" t="s">
        <v>511</v>
      </c>
      <c r="AT15" s="141">
        <v>25</v>
      </c>
      <c r="AU15" s="108">
        <v>45947</v>
      </c>
      <c r="AV15" s="263" t="s">
        <v>512</v>
      </c>
      <c r="AW15" s="264"/>
      <c r="AX15" s="264"/>
      <c r="AY15" s="264"/>
      <c r="AZ15" s="264"/>
      <c r="BA15" s="264"/>
      <c r="BB15" s="264"/>
      <c r="BC15" s="264"/>
      <c r="BD15" s="265"/>
      <c r="BE15" s="141" t="s">
        <v>513</v>
      </c>
      <c r="BF15" s="141" t="s">
        <v>514</v>
      </c>
      <c r="BG15" s="141" t="s">
        <v>158</v>
      </c>
    </row>
    <row r="16" spans="1:59">
      <c r="A16" s="330"/>
      <c r="B16" s="332"/>
      <c r="C16" s="141"/>
      <c r="D16" s="141"/>
      <c r="E16" s="141"/>
      <c r="F16" s="141"/>
      <c r="G16" s="107">
        <v>12</v>
      </c>
      <c r="H16" s="141"/>
      <c r="I16" s="107">
        <v>5</v>
      </c>
      <c r="J16" s="107">
        <v>4</v>
      </c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07">
        <v>12</v>
      </c>
      <c r="AJ16" s="141"/>
      <c r="AK16" s="141"/>
      <c r="AL16" s="141"/>
      <c r="AM16" s="141"/>
      <c r="AN16" s="141"/>
      <c r="AO16" s="141"/>
      <c r="AP16" s="141"/>
      <c r="AQ16" s="141"/>
      <c r="AR16" s="107">
        <v>12</v>
      </c>
      <c r="AS16" s="107" t="s">
        <v>518</v>
      </c>
      <c r="AT16" s="141">
        <v>12</v>
      </c>
      <c r="AU16" s="108">
        <v>45938</v>
      </c>
      <c r="AV16" s="263" t="s">
        <v>516</v>
      </c>
      <c r="AW16" s="264"/>
      <c r="AX16" s="264"/>
      <c r="AY16" s="264"/>
      <c r="AZ16" s="264"/>
      <c r="BA16" s="264"/>
      <c r="BB16" s="264"/>
      <c r="BC16" s="264"/>
      <c r="BD16" s="265"/>
      <c r="BE16" s="141" t="s">
        <v>506</v>
      </c>
      <c r="BF16" s="141" t="s">
        <v>517</v>
      </c>
      <c r="BG16" s="141" t="s">
        <v>158</v>
      </c>
    </row>
    <row r="17" spans="1:59">
      <c r="A17" s="330"/>
      <c r="B17" s="333"/>
      <c r="C17" s="147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9"/>
      <c r="AS17" s="107" t="s">
        <v>404</v>
      </c>
      <c r="AT17" s="141">
        <v>3</v>
      </c>
      <c r="AU17" s="108">
        <v>45952</v>
      </c>
      <c r="AV17" s="263" t="s">
        <v>546</v>
      </c>
      <c r="AW17" s="264"/>
      <c r="AX17" s="264"/>
      <c r="AY17" s="264"/>
      <c r="AZ17" s="264"/>
      <c r="BA17" s="264"/>
      <c r="BB17" s="264"/>
      <c r="BC17" s="264"/>
      <c r="BD17" s="265"/>
      <c r="BE17" s="141" t="s">
        <v>548</v>
      </c>
      <c r="BF17" s="141" t="s">
        <v>547</v>
      </c>
      <c r="BG17" s="141" t="s">
        <v>228</v>
      </c>
    </row>
    <row r="18" spans="1:59">
      <c r="A18" s="330"/>
      <c r="B18" s="325" t="s">
        <v>493</v>
      </c>
      <c r="C18" s="144"/>
      <c r="D18" s="144"/>
      <c r="E18" s="144"/>
      <c r="F18" s="144"/>
      <c r="G18" s="107">
        <v>18</v>
      </c>
      <c r="H18" s="107">
        <v>7</v>
      </c>
      <c r="I18" s="107">
        <v>5</v>
      </c>
      <c r="J18" s="107">
        <v>5</v>
      </c>
      <c r="K18" s="107">
        <v>1</v>
      </c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07">
        <v>18</v>
      </c>
      <c r="AJ18" s="144"/>
      <c r="AK18" s="144"/>
      <c r="AL18" s="107">
        <v>1</v>
      </c>
      <c r="AM18" s="144"/>
      <c r="AN18" s="144"/>
      <c r="AO18" s="144"/>
      <c r="AP18" s="144"/>
      <c r="AQ18" s="144"/>
      <c r="AR18" s="107">
        <v>17</v>
      </c>
      <c r="AS18" s="107" t="s">
        <v>581</v>
      </c>
      <c r="AT18" s="144">
        <v>26</v>
      </c>
      <c r="AU18" s="108" t="s">
        <v>551</v>
      </c>
      <c r="AV18" s="262" t="s">
        <v>552</v>
      </c>
      <c r="AW18" s="262"/>
      <c r="AX18" s="262"/>
      <c r="AY18" s="262"/>
      <c r="AZ18" s="262"/>
      <c r="BA18" s="262"/>
      <c r="BB18" s="262"/>
      <c r="BC18" s="262"/>
      <c r="BD18" s="262"/>
      <c r="BE18" s="144" t="s">
        <v>506</v>
      </c>
      <c r="BF18" s="144" t="s">
        <v>553</v>
      </c>
      <c r="BG18" s="144" t="s">
        <v>158</v>
      </c>
    </row>
    <row r="19" spans="1:59">
      <c r="A19" s="330"/>
      <c r="B19" s="333"/>
      <c r="C19" s="141"/>
      <c r="D19" s="141"/>
      <c r="E19" s="141"/>
      <c r="F19" s="141"/>
      <c r="G19" s="107">
        <v>7</v>
      </c>
      <c r="H19" s="141"/>
      <c r="I19" s="107">
        <v>2</v>
      </c>
      <c r="J19" s="107">
        <v>5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07">
        <v>7</v>
      </c>
      <c r="AJ19" s="141"/>
      <c r="AK19" s="141"/>
      <c r="AL19" s="107">
        <v>1</v>
      </c>
      <c r="AM19" s="141"/>
      <c r="AN19" s="141"/>
      <c r="AO19" s="141"/>
      <c r="AP19" s="141"/>
      <c r="AQ19" s="141"/>
      <c r="AR19" s="107">
        <v>6</v>
      </c>
      <c r="AS19" s="107" t="s">
        <v>557</v>
      </c>
      <c r="AT19" s="141">
        <v>18</v>
      </c>
      <c r="AU19" s="108">
        <v>45943</v>
      </c>
      <c r="AV19" s="263" t="s">
        <v>554</v>
      </c>
      <c r="AW19" s="264"/>
      <c r="AX19" s="264"/>
      <c r="AY19" s="264"/>
      <c r="AZ19" s="264"/>
      <c r="BA19" s="264"/>
      <c r="BB19" s="264"/>
      <c r="BC19" s="264"/>
      <c r="BD19" s="265"/>
      <c r="BE19" s="141" t="s">
        <v>506</v>
      </c>
      <c r="BF19" s="141" t="s">
        <v>555</v>
      </c>
      <c r="BG19" s="141" t="s">
        <v>556</v>
      </c>
    </row>
    <row r="20" spans="1:59">
      <c r="A20" s="330"/>
      <c r="B20" s="325" t="s">
        <v>549</v>
      </c>
      <c r="C20" s="8"/>
      <c r="D20" s="8"/>
      <c r="E20" s="8"/>
      <c r="F20" s="8"/>
      <c r="G20" s="107">
        <v>17</v>
      </c>
      <c r="H20" s="107">
        <v>17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07">
        <v>17</v>
      </c>
      <c r="AJ20" s="8"/>
      <c r="AK20" s="8"/>
      <c r="AL20" s="8"/>
      <c r="AM20" s="8"/>
      <c r="AN20" s="8"/>
      <c r="AO20" s="8"/>
      <c r="AP20" s="8"/>
      <c r="AQ20" s="8"/>
      <c r="AR20" s="107">
        <v>17</v>
      </c>
      <c r="AS20" s="107" t="s">
        <v>582</v>
      </c>
      <c r="AT20" s="150">
        <v>28</v>
      </c>
      <c r="AU20" s="108">
        <v>45951</v>
      </c>
      <c r="AV20" s="263" t="s">
        <v>583</v>
      </c>
      <c r="AW20" s="264"/>
      <c r="AX20" s="264"/>
      <c r="AY20" s="264"/>
      <c r="AZ20" s="264"/>
      <c r="BA20" s="264"/>
      <c r="BB20" s="264"/>
      <c r="BC20" s="264"/>
      <c r="BD20" s="265"/>
      <c r="BE20" s="150" t="s">
        <v>584</v>
      </c>
      <c r="BF20" s="150" t="s">
        <v>585</v>
      </c>
      <c r="BG20" s="150" t="s">
        <v>586</v>
      </c>
    </row>
    <row r="21" spans="1:59">
      <c r="A21" s="330"/>
      <c r="B21" s="333"/>
      <c r="C21" s="8"/>
      <c r="D21" s="8"/>
      <c r="E21" s="8"/>
      <c r="F21" s="8"/>
      <c r="G21" s="107">
        <v>11</v>
      </c>
      <c r="H21" s="150"/>
      <c r="I21" s="107">
        <v>2</v>
      </c>
      <c r="J21" s="107">
        <v>6</v>
      </c>
      <c r="K21" s="107">
        <v>3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07">
        <v>11</v>
      </c>
      <c r="AJ21" s="8"/>
      <c r="AK21" s="8"/>
      <c r="AL21" s="8"/>
      <c r="AM21" s="8"/>
      <c r="AN21" s="8"/>
      <c r="AO21" s="8"/>
      <c r="AP21" s="8"/>
      <c r="AQ21" s="8"/>
      <c r="AR21" s="107">
        <v>11</v>
      </c>
      <c r="AS21" s="107" t="s">
        <v>592</v>
      </c>
      <c r="AT21" s="150">
        <v>11</v>
      </c>
      <c r="AU21" s="108">
        <v>45951</v>
      </c>
      <c r="AV21" s="263" t="s">
        <v>588</v>
      </c>
      <c r="AW21" s="264"/>
      <c r="AX21" s="264"/>
      <c r="AY21" s="264"/>
      <c r="AZ21" s="264"/>
      <c r="BA21" s="264"/>
      <c r="BB21" s="264"/>
      <c r="BC21" s="264"/>
      <c r="BD21" s="265"/>
      <c r="BE21" s="150" t="s">
        <v>589</v>
      </c>
      <c r="BF21" s="150" t="s">
        <v>590</v>
      </c>
      <c r="BG21" s="150" t="s">
        <v>591</v>
      </c>
    </row>
    <row r="22" spans="1:59">
      <c r="A22" s="330"/>
      <c r="B22" s="325" t="s">
        <v>550</v>
      </c>
      <c r="C22" s="141"/>
      <c r="D22" s="141"/>
      <c r="E22" s="141"/>
      <c r="F22" s="141"/>
      <c r="G22" s="107">
        <v>4</v>
      </c>
      <c r="H22" s="141"/>
      <c r="I22" s="107">
        <v>1</v>
      </c>
      <c r="J22" s="107">
        <v>2</v>
      </c>
      <c r="K22" s="107">
        <v>1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07">
        <v>4</v>
      </c>
      <c r="AJ22" s="141"/>
      <c r="AK22" s="141"/>
      <c r="AL22" s="141"/>
      <c r="AM22" s="141"/>
      <c r="AN22" s="141"/>
      <c r="AO22" s="141"/>
      <c r="AP22" s="141"/>
      <c r="AQ22" s="141"/>
      <c r="AR22" s="107">
        <v>4</v>
      </c>
      <c r="AS22" s="107" t="s">
        <v>186</v>
      </c>
      <c r="AT22" s="141">
        <v>10</v>
      </c>
      <c r="AU22" s="108">
        <v>45946</v>
      </c>
      <c r="AV22" s="262" t="s">
        <v>559</v>
      </c>
      <c r="AW22" s="262"/>
      <c r="AX22" s="262"/>
      <c r="AY22" s="262"/>
      <c r="AZ22" s="262"/>
      <c r="BA22" s="262"/>
      <c r="BB22" s="262"/>
      <c r="BC22" s="262"/>
      <c r="BD22" s="262"/>
      <c r="BE22" s="141" t="s">
        <v>560</v>
      </c>
      <c r="BF22" s="141" t="s">
        <v>561</v>
      </c>
      <c r="BG22" s="141" t="s">
        <v>562</v>
      </c>
    </row>
    <row r="23" spans="1:59">
      <c r="A23" s="330"/>
      <c r="B23" s="333"/>
      <c r="C23" s="8"/>
      <c r="D23" s="107">
        <v>4</v>
      </c>
      <c r="E23" s="8"/>
      <c r="F23" s="8"/>
      <c r="G23" s="107">
        <v>8</v>
      </c>
      <c r="H23" s="8"/>
      <c r="I23" s="107">
        <v>5</v>
      </c>
      <c r="J23" s="107">
        <v>6</v>
      </c>
      <c r="K23" s="107">
        <v>1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07">
        <v>12</v>
      </c>
      <c r="AJ23" s="8"/>
      <c r="AK23" s="8"/>
      <c r="AL23" s="8"/>
      <c r="AM23" s="8"/>
      <c r="AN23" s="8"/>
      <c r="AO23" s="8"/>
      <c r="AP23" s="8"/>
      <c r="AQ23" s="8"/>
      <c r="AR23" s="107">
        <v>12</v>
      </c>
      <c r="AS23" s="107" t="s">
        <v>568</v>
      </c>
      <c r="AT23" s="150">
        <v>32</v>
      </c>
      <c r="AU23" s="108">
        <v>45946</v>
      </c>
      <c r="AV23" s="262" t="s">
        <v>563</v>
      </c>
      <c r="AW23" s="262"/>
      <c r="AX23" s="262"/>
      <c r="AY23" s="262"/>
      <c r="AZ23" s="262"/>
      <c r="BA23" s="262"/>
      <c r="BB23" s="262"/>
      <c r="BC23" s="262"/>
      <c r="BD23" s="262"/>
      <c r="BE23" s="150" t="s">
        <v>564</v>
      </c>
      <c r="BF23" s="150" t="s">
        <v>565</v>
      </c>
      <c r="BG23" s="150" t="s">
        <v>566</v>
      </c>
    </row>
    <row r="24" spans="1:59">
      <c r="A24" s="330"/>
      <c r="B24" s="325" t="s">
        <v>142</v>
      </c>
      <c r="C24" s="162"/>
      <c r="D24" s="162"/>
      <c r="E24" s="162"/>
      <c r="F24" s="162"/>
      <c r="G24" s="107">
        <v>20</v>
      </c>
      <c r="H24" s="162"/>
      <c r="I24" s="107">
        <v>20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07">
        <v>20</v>
      </c>
      <c r="AJ24" s="162"/>
      <c r="AK24" s="162"/>
      <c r="AL24" s="162"/>
      <c r="AM24" s="162"/>
      <c r="AN24" s="162"/>
      <c r="AO24" s="162"/>
      <c r="AP24" s="162"/>
      <c r="AQ24" s="162"/>
      <c r="AR24" s="107">
        <v>20</v>
      </c>
      <c r="AS24" s="107" t="s">
        <v>597</v>
      </c>
      <c r="AT24" s="162">
        <v>30</v>
      </c>
      <c r="AU24" s="108">
        <v>45934</v>
      </c>
      <c r="AV24" s="262" t="s">
        <v>594</v>
      </c>
      <c r="AW24" s="262"/>
      <c r="AX24" s="262"/>
      <c r="AY24" s="262"/>
      <c r="AZ24" s="262"/>
      <c r="BA24" s="262"/>
      <c r="BB24" s="262"/>
      <c r="BC24" s="262"/>
      <c r="BD24" s="262"/>
      <c r="BE24" s="162" t="s">
        <v>506</v>
      </c>
      <c r="BF24" s="162" t="s">
        <v>595</v>
      </c>
      <c r="BG24" s="162" t="s">
        <v>596</v>
      </c>
    </row>
    <row r="25" spans="1:59">
      <c r="A25" s="330"/>
      <c r="B25" s="332"/>
      <c r="C25" s="107">
        <v>3</v>
      </c>
      <c r="D25" s="162"/>
      <c r="E25" s="162"/>
      <c r="F25" s="162"/>
      <c r="G25" s="107">
        <v>1</v>
      </c>
      <c r="H25" s="162"/>
      <c r="I25" s="162"/>
      <c r="J25" s="107">
        <v>4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07">
        <v>2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07">
        <v>2</v>
      </c>
      <c r="AJ25" s="162"/>
      <c r="AK25" s="162"/>
      <c r="AL25" s="162"/>
      <c r="AM25" s="162"/>
      <c r="AN25" s="162"/>
      <c r="AO25" s="162"/>
      <c r="AP25" s="162"/>
      <c r="AQ25" s="162"/>
      <c r="AR25" s="107">
        <v>4</v>
      </c>
      <c r="AS25" s="107" t="s">
        <v>724</v>
      </c>
      <c r="AT25" s="162">
        <v>23</v>
      </c>
      <c r="AU25" s="108">
        <v>45938</v>
      </c>
      <c r="AV25" s="263" t="s">
        <v>721</v>
      </c>
      <c r="AW25" s="264"/>
      <c r="AX25" s="264"/>
      <c r="AY25" s="264"/>
      <c r="AZ25" s="264"/>
      <c r="BA25" s="264"/>
      <c r="BB25" s="264"/>
      <c r="BC25" s="264"/>
      <c r="BD25" s="265"/>
      <c r="BE25" s="162" t="s">
        <v>506</v>
      </c>
      <c r="BF25" s="162" t="s">
        <v>722</v>
      </c>
      <c r="BG25" s="162" t="s">
        <v>723</v>
      </c>
    </row>
    <row r="26" spans="1:59">
      <c r="A26" s="330"/>
      <c r="B26" s="333"/>
      <c r="C26" s="162"/>
      <c r="D26" s="162"/>
      <c r="E26" s="162"/>
      <c r="F26" s="162"/>
      <c r="G26" s="107">
        <v>2</v>
      </c>
      <c r="H26" s="162"/>
      <c r="I26" s="162"/>
      <c r="J26" s="162"/>
      <c r="K26" s="107">
        <v>2</v>
      </c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07">
        <v>2</v>
      </c>
      <c r="AJ26" s="162"/>
      <c r="AK26" s="162"/>
      <c r="AL26" s="162"/>
      <c r="AM26" s="162"/>
      <c r="AN26" s="162"/>
      <c r="AO26" s="162"/>
      <c r="AP26" s="162"/>
      <c r="AQ26" s="162"/>
      <c r="AR26" s="107">
        <v>2</v>
      </c>
      <c r="AS26" s="107" t="s">
        <v>240</v>
      </c>
      <c r="AT26" s="162">
        <v>5</v>
      </c>
      <c r="AU26" s="162" t="s">
        <v>726</v>
      </c>
      <c r="AV26" s="263" t="s">
        <v>660</v>
      </c>
      <c r="AW26" s="264"/>
      <c r="AX26" s="264"/>
      <c r="AY26" s="264"/>
      <c r="AZ26" s="264"/>
      <c r="BA26" s="264"/>
      <c r="BB26" s="264"/>
      <c r="BC26" s="264"/>
      <c r="BD26" s="265"/>
      <c r="BE26" s="162" t="s">
        <v>727</v>
      </c>
      <c r="BF26" s="162" t="s">
        <v>728</v>
      </c>
      <c r="BG26" s="162" t="s">
        <v>729</v>
      </c>
    </row>
    <row r="27" spans="1:59">
      <c r="A27" s="330"/>
      <c r="B27" s="325" t="s">
        <v>303</v>
      </c>
      <c r="C27" s="153"/>
      <c r="D27" s="153"/>
      <c r="E27" s="153"/>
      <c r="F27" s="153"/>
      <c r="G27" s="107">
        <v>16</v>
      </c>
      <c r="H27" s="153"/>
      <c r="I27" s="107">
        <v>6</v>
      </c>
      <c r="J27" s="107">
        <v>7</v>
      </c>
      <c r="K27" s="107">
        <v>3</v>
      </c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07">
        <v>16</v>
      </c>
      <c r="AJ27" s="162"/>
      <c r="AK27" s="162"/>
      <c r="AL27" s="162"/>
      <c r="AM27" s="162"/>
      <c r="AN27" s="162"/>
      <c r="AO27" s="162"/>
      <c r="AP27" s="162"/>
      <c r="AQ27" s="162"/>
      <c r="AR27" s="107">
        <v>16</v>
      </c>
      <c r="AS27" s="107" t="s">
        <v>604</v>
      </c>
      <c r="AT27" s="153">
        <v>30</v>
      </c>
      <c r="AU27" s="108">
        <v>45937</v>
      </c>
      <c r="AV27" s="263" t="s">
        <v>599</v>
      </c>
      <c r="AW27" s="264"/>
      <c r="AX27" s="264"/>
      <c r="AY27" s="264"/>
      <c r="AZ27" s="264"/>
      <c r="BA27" s="264"/>
      <c r="BB27" s="264"/>
      <c r="BC27" s="264"/>
      <c r="BD27" s="265"/>
      <c r="BE27" s="162" t="s">
        <v>600</v>
      </c>
      <c r="BF27" s="162" t="s">
        <v>601</v>
      </c>
      <c r="BG27" s="162" t="s">
        <v>602</v>
      </c>
    </row>
    <row r="28" spans="1:59">
      <c r="A28" s="330"/>
      <c r="B28" s="332"/>
      <c r="C28" s="107">
        <v>1</v>
      </c>
      <c r="D28" s="153"/>
      <c r="E28" s="153"/>
      <c r="F28" s="107">
        <v>6</v>
      </c>
      <c r="G28" s="107">
        <v>15</v>
      </c>
      <c r="H28" s="153"/>
      <c r="I28" s="107">
        <v>6</v>
      </c>
      <c r="J28" s="107">
        <v>15</v>
      </c>
      <c r="K28" s="107">
        <v>1</v>
      </c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07">
        <v>22</v>
      </c>
      <c r="AJ28" s="162"/>
      <c r="AK28" s="162"/>
      <c r="AL28" s="162"/>
      <c r="AM28" s="162"/>
      <c r="AN28" s="162"/>
      <c r="AO28" s="162"/>
      <c r="AP28" s="162"/>
      <c r="AQ28" s="162"/>
      <c r="AR28" s="107">
        <v>22</v>
      </c>
      <c r="AS28" s="107" t="s">
        <v>606</v>
      </c>
      <c r="AT28" s="153">
        <v>30</v>
      </c>
      <c r="AU28" s="108">
        <v>45938</v>
      </c>
      <c r="AV28" s="263" t="s">
        <v>605</v>
      </c>
      <c r="AW28" s="264"/>
      <c r="AX28" s="264"/>
      <c r="AY28" s="264"/>
      <c r="AZ28" s="264"/>
      <c r="BA28" s="264"/>
      <c r="BB28" s="264"/>
      <c r="BC28" s="264"/>
      <c r="BD28" s="265"/>
      <c r="BE28" s="162" t="s">
        <v>600</v>
      </c>
      <c r="BF28" s="162" t="s">
        <v>601</v>
      </c>
      <c r="BG28" s="162" t="s">
        <v>257</v>
      </c>
    </row>
    <row r="29" spans="1:59">
      <c r="A29" s="330"/>
      <c r="B29" s="332"/>
      <c r="C29" s="158"/>
      <c r="D29" s="158"/>
      <c r="E29" s="158"/>
      <c r="F29" s="158"/>
      <c r="G29" s="107">
        <v>6</v>
      </c>
      <c r="H29" s="158"/>
      <c r="I29" s="107">
        <v>1</v>
      </c>
      <c r="J29" s="107">
        <v>4</v>
      </c>
      <c r="K29" s="107">
        <v>1</v>
      </c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07">
        <v>6</v>
      </c>
      <c r="AJ29" s="162"/>
      <c r="AK29" s="162"/>
      <c r="AL29" s="162"/>
      <c r="AM29" s="162"/>
      <c r="AN29" s="162"/>
      <c r="AO29" s="162"/>
      <c r="AP29" s="162"/>
      <c r="AQ29" s="162"/>
      <c r="AR29" s="107">
        <v>6</v>
      </c>
      <c r="AS29" s="107" t="s">
        <v>631</v>
      </c>
      <c r="AT29" s="158">
        <v>7</v>
      </c>
      <c r="AU29" s="108">
        <v>45961</v>
      </c>
      <c r="AV29" s="263" t="s">
        <v>653</v>
      </c>
      <c r="AW29" s="264"/>
      <c r="AX29" s="264"/>
      <c r="AY29" s="264"/>
      <c r="AZ29" s="264"/>
      <c r="BA29" s="264"/>
      <c r="BB29" s="264"/>
      <c r="BC29" s="264"/>
      <c r="BD29" s="265"/>
      <c r="BE29" s="162" t="s">
        <v>600</v>
      </c>
      <c r="BF29" s="162" t="s">
        <v>601</v>
      </c>
      <c r="BG29" s="162"/>
    </row>
    <row r="30" spans="1:59">
      <c r="A30" s="330"/>
      <c r="B30" s="332"/>
      <c r="C30" s="158"/>
      <c r="D30" s="158"/>
      <c r="E30" s="158"/>
      <c r="F30" s="158"/>
      <c r="G30" s="107">
        <v>6</v>
      </c>
      <c r="H30" s="158"/>
      <c r="I30" s="107">
        <v>1</v>
      </c>
      <c r="J30" s="107">
        <v>4</v>
      </c>
      <c r="K30" s="107">
        <v>1</v>
      </c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07">
        <v>6</v>
      </c>
      <c r="AJ30" s="162"/>
      <c r="AK30" s="162"/>
      <c r="AL30" s="162"/>
      <c r="AM30" s="162"/>
      <c r="AN30" s="162"/>
      <c r="AO30" s="162"/>
      <c r="AP30" s="162"/>
      <c r="AQ30" s="162"/>
      <c r="AR30" s="107">
        <v>6</v>
      </c>
      <c r="AS30" s="107" t="s">
        <v>631</v>
      </c>
      <c r="AT30" s="158">
        <v>7</v>
      </c>
      <c r="AU30" s="108" t="s">
        <v>652</v>
      </c>
      <c r="AV30" s="263" t="s">
        <v>627</v>
      </c>
      <c r="AW30" s="264"/>
      <c r="AX30" s="264"/>
      <c r="AY30" s="264"/>
      <c r="AZ30" s="264"/>
      <c r="BA30" s="264"/>
      <c r="BB30" s="264"/>
      <c r="BC30" s="264"/>
      <c r="BD30" s="265"/>
      <c r="BE30" s="162" t="s">
        <v>600</v>
      </c>
      <c r="BF30" s="162" t="s">
        <v>601</v>
      </c>
      <c r="BG30" s="162"/>
    </row>
    <row r="31" spans="1:59">
      <c r="A31" s="330"/>
      <c r="B31" s="332"/>
      <c r="C31" s="153"/>
      <c r="D31" s="153"/>
      <c r="E31" s="153"/>
      <c r="F31" s="153"/>
      <c r="G31" s="107">
        <v>6</v>
      </c>
      <c r="H31" s="153"/>
      <c r="I31" s="107">
        <v>1</v>
      </c>
      <c r="J31" s="107">
        <v>4</v>
      </c>
      <c r="K31" s="107">
        <v>1</v>
      </c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07">
        <v>6</v>
      </c>
      <c r="AJ31" s="162"/>
      <c r="AK31" s="162"/>
      <c r="AL31" s="107">
        <v>2</v>
      </c>
      <c r="AM31" s="162"/>
      <c r="AN31" s="162"/>
      <c r="AO31" s="162"/>
      <c r="AP31" s="162"/>
      <c r="AQ31" s="162"/>
      <c r="AR31" s="107">
        <v>4</v>
      </c>
      <c r="AS31" s="107" t="s">
        <v>631</v>
      </c>
      <c r="AT31" s="153">
        <v>7</v>
      </c>
      <c r="AU31" s="108">
        <v>45954</v>
      </c>
      <c r="AV31" s="263" t="s">
        <v>627</v>
      </c>
      <c r="AW31" s="264"/>
      <c r="AX31" s="264"/>
      <c r="AY31" s="264"/>
      <c r="AZ31" s="264"/>
      <c r="BA31" s="264"/>
      <c r="BB31" s="264"/>
      <c r="BC31" s="264"/>
      <c r="BD31" s="265"/>
      <c r="BE31" s="162" t="s">
        <v>628</v>
      </c>
      <c r="BF31" s="162" t="s">
        <v>629</v>
      </c>
      <c r="BG31" s="162" t="s">
        <v>630</v>
      </c>
    </row>
    <row r="32" spans="1:59">
      <c r="A32" s="330"/>
      <c r="B32" s="332"/>
      <c r="C32" s="153"/>
      <c r="D32" s="153"/>
      <c r="E32" s="153"/>
      <c r="F32" s="153"/>
      <c r="G32" s="107">
        <v>6</v>
      </c>
      <c r="H32" s="153"/>
      <c r="I32" s="107">
        <v>1</v>
      </c>
      <c r="J32" s="107">
        <v>4</v>
      </c>
      <c r="K32" s="107">
        <v>1</v>
      </c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07">
        <v>6</v>
      </c>
      <c r="AJ32" s="162"/>
      <c r="AK32" s="162"/>
      <c r="AL32" s="107">
        <v>2</v>
      </c>
      <c r="AM32" s="162"/>
      <c r="AN32" s="162"/>
      <c r="AO32" s="162"/>
      <c r="AP32" s="162"/>
      <c r="AQ32" s="162"/>
      <c r="AR32" s="107">
        <v>4</v>
      </c>
      <c r="AS32" s="107" t="s">
        <v>631</v>
      </c>
      <c r="AT32" s="153">
        <v>7</v>
      </c>
      <c r="AU32" s="108">
        <v>45954</v>
      </c>
      <c r="AV32" s="263" t="s">
        <v>632</v>
      </c>
      <c r="AW32" s="264"/>
      <c r="AX32" s="264"/>
      <c r="AY32" s="264"/>
      <c r="AZ32" s="264"/>
      <c r="BA32" s="264"/>
      <c r="BB32" s="264"/>
      <c r="BC32" s="264"/>
      <c r="BD32" s="265"/>
      <c r="BE32" s="162" t="s">
        <v>103</v>
      </c>
      <c r="BF32" s="162" t="s">
        <v>633</v>
      </c>
      <c r="BG32" s="162" t="s">
        <v>630</v>
      </c>
    </row>
    <row r="33" spans="1:59">
      <c r="A33" s="330"/>
      <c r="B33" s="333"/>
      <c r="C33" s="107">
        <v>2</v>
      </c>
      <c r="D33" s="153"/>
      <c r="E33" s="153"/>
      <c r="F33" s="153"/>
      <c r="G33" s="107">
        <v>2</v>
      </c>
      <c r="H33" s="153"/>
      <c r="I33" s="107">
        <v>1</v>
      </c>
      <c r="J33" s="107">
        <v>3</v>
      </c>
      <c r="K33" s="153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07">
        <v>4</v>
      </c>
      <c r="AJ33" s="162"/>
      <c r="AK33" s="162"/>
      <c r="AL33" s="162"/>
      <c r="AM33" s="162"/>
      <c r="AN33" s="162"/>
      <c r="AO33" s="162"/>
      <c r="AP33" s="162"/>
      <c r="AQ33" s="162"/>
      <c r="AR33" s="107">
        <v>4</v>
      </c>
      <c r="AS33" s="107" t="s">
        <v>190</v>
      </c>
      <c r="AT33" s="153">
        <v>7</v>
      </c>
      <c r="AU33" s="108">
        <v>45939</v>
      </c>
      <c r="AV33" s="263" t="s">
        <v>608</v>
      </c>
      <c r="AW33" s="264"/>
      <c r="AX33" s="264"/>
      <c r="AY33" s="264"/>
      <c r="AZ33" s="264"/>
      <c r="BA33" s="264"/>
      <c r="BB33" s="264"/>
      <c r="BC33" s="264"/>
      <c r="BD33" s="265"/>
      <c r="BE33" s="162" t="s">
        <v>609</v>
      </c>
      <c r="BF33" s="162" t="s">
        <v>610</v>
      </c>
      <c r="BG33" s="162" t="s">
        <v>611</v>
      </c>
    </row>
    <row r="34" spans="1:59">
      <c r="A34" s="330"/>
      <c r="B34" s="325" t="s">
        <v>162</v>
      </c>
      <c r="C34" s="141"/>
      <c r="D34" s="141"/>
      <c r="E34" s="141"/>
      <c r="F34" s="141"/>
      <c r="G34" s="107">
        <v>4</v>
      </c>
      <c r="H34" s="141"/>
      <c r="I34" s="141"/>
      <c r="J34" s="107">
        <v>3</v>
      </c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07">
        <v>4</v>
      </c>
      <c r="AJ34" s="141"/>
      <c r="AK34" s="141"/>
      <c r="AL34" s="107">
        <v>1</v>
      </c>
      <c r="AM34" s="141"/>
      <c r="AN34" s="141"/>
      <c r="AO34" s="141"/>
      <c r="AP34" s="141"/>
      <c r="AQ34" s="141"/>
      <c r="AR34" s="107">
        <v>3</v>
      </c>
      <c r="AS34" s="107" t="s">
        <v>186</v>
      </c>
      <c r="AT34" s="141">
        <v>10</v>
      </c>
      <c r="AU34" s="108">
        <v>45936</v>
      </c>
      <c r="AV34" s="263" t="s">
        <v>520</v>
      </c>
      <c r="AW34" s="264"/>
      <c r="AX34" s="264"/>
      <c r="AY34" s="264"/>
      <c r="AZ34" s="264"/>
      <c r="BA34" s="264"/>
      <c r="BB34" s="264"/>
      <c r="BC34" s="264"/>
      <c r="BD34" s="265"/>
      <c r="BE34" s="141" t="s">
        <v>521</v>
      </c>
      <c r="BF34" s="141" t="s">
        <v>522</v>
      </c>
      <c r="BG34" s="162" t="s">
        <v>523</v>
      </c>
    </row>
    <row r="35" spans="1:59">
      <c r="A35" s="330"/>
      <c r="B35" s="332"/>
      <c r="C35" s="107">
        <v>7</v>
      </c>
      <c r="D35" s="141"/>
      <c r="E35" s="141"/>
      <c r="F35" s="141"/>
      <c r="G35" s="107">
        <v>1</v>
      </c>
      <c r="H35" s="141"/>
      <c r="I35" s="107">
        <v>2</v>
      </c>
      <c r="J35" s="107">
        <v>5</v>
      </c>
      <c r="K35" s="107">
        <v>1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07">
        <v>7</v>
      </c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07">
        <v>1</v>
      </c>
      <c r="AJ35" s="141"/>
      <c r="AK35" s="141"/>
      <c r="AL35" s="141"/>
      <c r="AM35" s="141"/>
      <c r="AN35" s="141"/>
      <c r="AO35" s="141"/>
      <c r="AP35" s="141"/>
      <c r="AQ35" s="141"/>
      <c r="AR35" s="107">
        <v>8</v>
      </c>
      <c r="AS35" s="107" t="s">
        <v>527</v>
      </c>
      <c r="AT35" s="141">
        <v>9</v>
      </c>
      <c r="AU35" s="108">
        <v>45945</v>
      </c>
      <c r="AV35" s="263" t="s">
        <v>524</v>
      </c>
      <c r="AW35" s="264"/>
      <c r="AX35" s="264"/>
      <c r="AY35" s="264"/>
      <c r="AZ35" s="264"/>
      <c r="BA35" s="264"/>
      <c r="BB35" s="264"/>
      <c r="BC35" s="264"/>
      <c r="BD35" s="265"/>
      <c r="BE35" s="141" t="s">
        <v>525</v>
      </c>
      <c r="BF35" s="141" t="s">
        <v>526</v>
      </c>
      <c r="BG35" s="141" t="s">
        <v>158</v>
      </c>
    </row>
    <row r="36" spans="1:59">
      <c r="A36" s="330"/>
      <c r="B36" s="333"/>
      <c r="C36" s="107">
        <v>16</v>
      </c>
      <c r="D36" s="141"/>
      <c r="E36" s="141"/>
      <c r="F36" s="141"/>
      <c r="G36" s="107">
        <v>1</v>
      </c>
      <c r="H36" s="141"/>
      <c r="I36" s="107">
        <v>6</v>
      </c>
      <c r="J36" s="107">
        <v>10</v>
      </c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07">
        <v>15</v>
      </c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07">
        <v>2</v>
      </c>
      <c r="AJ36" s="141"/>
      <c r="AK36" s="141"/>
      <c r="AL36" s="141"/>
      <c r="AM36" s="141"/>
      <c r="AN36" s="141"/>
      <c r="AO36" s="141"/>
      <c r="AP36" s="141"/>
      <c r="AQ36" s="141"/>
      <c r="AR36" s="107">
        <v>17</v>
      </c>
      <c r="AS36" s="107" t="s">
        <v>530</v>
      </c>
      <c r="AT36" s="141">
        <v>18</v>
      </c>
      <c r="AU36" s="108">
        <v>45947</v>
      </c>
      <c r="AV36" s="263" t="s">
        <v>524</v>
      </c>
      <c r="AW36" s="264"/>
      <c r="AX36" s="264"/>
      <c r="AY36" s="264"/>
      <c r="AZ36" s="264"/>
      <c r="BA36" s="264"/>
      <c r="BB36" s="264"/>
      <c r="BC36" s="264"/>
      <c r="BD36" s="265"/>
      <c r="BE36" s="141" t="s">
        <v>525</v>
      </c>
      <c r="BF36" s="141" t="s">
        <v>526</v>
      </c>
      <c r="BG36" s="141" t="s">
        <v>158</v>
      </c>
    </row>
    <row r="37" spans="1:59">
      <c r="A37" s="330"/>
      <c r="B37" s="325" t="s">
        <v>31</v>
      </c>
      <c r="C37" s="141"/>
      <c r="D37" s="141"/>
      <c r="E37" s="141"/>
      <c r="F37" s="141"/>
      <c r="G37" s="107">
        <v>6</v>
      </c>
      <c r="H37" s="141"/>
      <c r="I37" s="107">
        <v>1</v>
      </c>
      <c r="J37" s="107">
        <v>3</v>
      </c>
      <c r="K37" s="107">
        <v>2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07">
        <v>6</v>
      </c>
      <c r="AJ37" s="141"/>
      <c r="AK37" s="141"/>
      <c r="AL37" s="141"/>
      <c r="AM37" s="141"/>
      <c r="AN37" s="141"/>
      <c r="AO37" s="141"/>
      <c r="AP37" s="141"/>
      <c r="AQ37" s="141"/>
      <c r="AR37" s="107">
        <v>6</v>
      </c>
      <c r="AS37" s="107" t="s">
        <v>535</v>
      </c>
      <c r="AT37" s="141">
        <v>27</v>
      </c>
      <c r="AU37" s="108">
        <v>45932</v>
      </c>
      <c r="AV37" s="263" t="s">
        <v>531</v>
      </c>
      <c r="AW37" s="264"/>
      <c r="AX37" s="264"/>
      <c r="AY37" s="264"/>
      <c r="AZ37" s="264"/>
      <c r="BA37" s="264"/>
      <c r="BB37" s="264"/>
      <c r="BC37" s="264"/>
      <c r="BD37" s="265"/>
      <c r="BE37" s="141" t="s">
        <v>532</v>
      </c>
      <c r="BF37" s="141" t="s">
        <v>533</v>
      </c>
      <c r="BG37" s="141" t="s">
        <v>158</v>
      </c>
    </row>
    <row r="38" spans="1:59">
      <c r="A38" s="330"/>
      <c r="B38" s="332"/>
      <c r="C38" s="141"/>
      <c r="D38" s="141"/>
      <c r="E38" s="141"/>
      <c r="F38" s="141"/>
      <c r="G38" s="107">
        <v>20</v>
      </c>
      <c r="H38" s="107">
        <v>20</v>
      </c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07">
        <v>20</v>
      </c>
      <c r="AJ38" s="141"/>
      <c r="AK38" s="141"/>
      <c r="AL38" s="141"/>
      <c r="AM38" s="141"/>
      <c r="AN38" s="141"/>
      <c r="AO38" s="141"/>
      <c r="AP38" s="141"/>
      <c r="AQ38" s="141"/>
      <c r="AR38" s="107">
        <v>20</v>
      </c>
      <c r="AS38" s="107" t="s">
        <v>539</v>
      </c>
      <c r="AT38" s="141">
        <v>35</v>
      </c>
      <c r="AU38" s="108">
        <v>45939</v>
      </c>
      <c r="AV38" s="263" t="s">
        <v>536</v>
      </c>
      <c r="AW38" s="264"/>
      <c r="AX38" s="264"/>
      <c r="AY38" s="264"/>
      <c r="AZ38" s="264"/>
      <c r="BA38" s="264"/>
      <c r="BB38" s="264"/>
      <c r="BC38" s="264"/>
      <c r="BD38" s="265"/>
      <c r="BE38" s="141" t="s">
        <v>537</v>
      </c>
      <c r="BF38" s="141" t="s">
        <v>538</v>
      </c>
      <c r="BG38" s="141" t="s">
        <v>158</v>
      </c>
    </row>
    <row r="39" spans="1:59">
      <c r="A39" s="330"/>
      <c r="B39" s="333"/>
      <c r="C39" s="141"/>
      <c r="D39" s="141"/>
      <c r="E39" s="141"/>
      <c r="F39" s="141"/>
      <c r="G39" s="107">
        <v>13</v>
      </c>
      <c r="H39" s="141"/>
      <c r="I39" s="107">
        <v>4</v>
      </c>
      <c r="J39" s="107">
        <v>6</v>
      </c>
      <c r="K39" s="107">
        <v>3</v>
      </c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07">
        <v>13</v>
      </c>
      <c r="AJ39" s="141"/>
      <c r="AK39" s="141"/>
      <c r="AL39" s="141"/>
      <c r="AM39" s="141"/>
      <c r="AN39" s="141"/>
      <c r="AO39" s="141"/>
      <c r="AP39" s="141"/>
      <c r="AQ39" s="141"/>
      <c r="AR39" s="107">
        <v>13</v>
      </c>
      <c r="AS39" s="107" t="s">
        <v>545</v>
      </c>
      <c r="AT39" s="141">
        <v>39</v>
      </c>
      <c r="AU39" s="108">
        <v>45945</v>
      </c>
      <c r="AV39" s="263" t="s">
        <v>540</v>
      </c>
      <c r="AW39" s="264"/>
      <c r="AX39" s="264"/>
      <c r="AY39" s="264"/>
      <c r="AZ39" s="264"/>
      <c r="BA39" s="264"/>
      <c r="BB39" s="264"/>
      <c r="BC39" s="264"/>
      <c r="BD39" s="265"/>
      <c r="BE39" s="141" t="s">
        <v>541</v>
      </c>
      <c r="BF39" s="141" t="s">
        <v>542</v>
      </c>
      <c r="BG39" s="141" t="s">
        <v>543</v>
      </c>
    </row>
    <row r="40" spans="1:59">
      <c r="A40" s="330"/>
      <c r="B40" s="325" t="s">
        <v>612</v>
      </c>
      <c r="C40" s="153"/>
      <c r="D40" s="153"/>
      <c r="E40" s="153"/>
      <c r="F40" s="153"/>
      <c r="G40" s="107">
        <v>4</v>
      </c>
      <c r="H40" s="153"/>
      <c r="I40" s="153"/>
      <c r="J40" s="107">
        <v>4</v>
      </c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07">
        <v>4</v>
      </c>
      <c r="AJ40" s="153"/>
      <c r="AK40" s="153"/>
      <c r="AL40" s="107">
        <v>2</v>
      </c>
      <c r="AM40" s="153"/>
      <c r="AN40" s="153"/>
      <c r="AO40" s="153"/>
      <c r="AP40" s="153"/>
      <c r="AQ40" s="153"/>
      <c r="AR40" s="107">
        <v>2</v>
      </c>
      <c r="AS40" s="107" t="s">
        <v>617</v>
      </c>
      <c r="AT40" s="153">
        <v>15</v>
      </c>
      <c r="AU40" s="108">
        <v>45944</v>
      </c>
      <c r="AV40" s="262" t="s">
        <v>613</v>
      </c>
      <c r="AW40" s="262"/>
      <c r="AX40" s="262"/>
      <c r="AY40" s="262"/>
      <c r="AZ40" s="262"/>
      <c r="BA40" s="262"/>
      <c r="BB40" s="262"/>
      <c r="BC40" s="262"/>
      <c r="BD40" s="262"/>
      <c r="BE40" s="153" t="s">
        <v>614</v>
      </c>
      <c r="BF40" s="153" t="s">
        <v>615</v>
      </c>
      <c r="BG40" s="153" t="s">
        <v>616</v>
      </c>
    </row>
    <row r="41" spans="1:59">
      <c r="A41" s="330"/>
      <c r="B41" s="33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107" t="s">
        <v>620</v>
      </c>
      <c r="AT41" s="153">
        <v>4</v>
      </c>
      <c r="AU41" s="108">
        <v>45944</v>
      </c>
      <c r="AV41" s="262" t="s">
        <v>613</v>
      </c>
      <c r="AW41" s="262"/>
      <c r="AX41" s="262"/>
      <c r="AY41" s="262"/>
      <c r="AZ41" s="262"/>
      <c r="BA41" s="262"/>
      <c r="BB41" s="262"/>
      <c r="BC41" s="262"/>
      <c r="BD41" s="262"/>
      <c r="BE41" s="153" t="s">
        <v>589</v>
      </c>
      <c r="BF41" s="153" t="s">
        <v>619</v>
      </c>
      <c r="BG41" s="153" t="s">
        <v>616</v>
      </c>
    </row>
    <row r="42" spans="1:59">
      <c r="A42" s="330"/>
      <c r="B42" s="332"/>
      <c r="C42" s="153"/>
      <c r="D42" s="153"/>
      <c r="E42" s="153"/>
      <c r="F42" s="153"/>
      <c r="G42" s="107">
        <v>1</v>
      </c>
      <c r="H42" s="153"/>
      <c r="I42" s="153"/>
      <c r="J42" s="107">
        <v>1</v>
      </c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07">
        <v>1</v>
      </c>
      <c r="AJ42" s="153"/>
      <c r="AK42" s="153"/>
      <c r="AL42" s="153"/>
      <c r="AM42" s="153"/>
      <c r="AN42" s="153"/>
      <c r="AO42" s="153"/>
      <c r="AP42" s="153"/>
      <c r="AQ42" s="153"/>
      <c r="AR42" s="107">
        <v>1</v>
      </c>
      <c r="AS42" s="107" t="s">
        <v>416</v>
      </c>
      <c r="AT42" s="153">
        <v>4</v>
      </c>
      <c r="AU42" s="108">
        <v>45945</v>
      </c>
      <c r="AV42" s="262" t="s">
        <v>622</v>
      </c>
      <c r="AW42" s="262"/>
      <c r="AX42" s="262"/>
      <c r="AY42" s="262"/>
      <c r="AZ42" s="262"/>
      <c r="BA42" s="262"/>
      <c r="BB42" s="262"/>
      <c r="BC42" s="262"/>
      <c r="BD42" s="262"/>
      <c r="BE42" s="153" t="s">
        <v>614</v>
      </c>
      <c r="BF42" s="153" t="s">
        <v>615</v>
      </c>
      <c r="BG42" s="153" t="s">
        <v>616</v>
      </c>
    </row>
    <row r="43" spans="1:59">
      <c r="A43" s="330"/>
      <c r="B43" s="332"/>
      <c r="C43" s="107">
        <v>1</v>
      </c>
      <c r="D43" s="153"/>
      <c r="E43" s="153"/>
      <c r="F43" s="153"/>
      <c r="G43" s="107">
        <v>2</v>
      </c>
      <c r="H43" s="153"/>
      <c r="I43" s="153"/>
      <c r="J43" s="107">
        <v>3</v>
      </c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07">
        <v>3</v>
      </c>
      <c r="AJ43" s="153"/>
      <c r="AK43" s="153"/>
      <c r="AL43" s="107">
        <v>1</v>
      </c>
      <c r="AM43" s="153"/>
      <c r="AN43" s="153"/>
      <c r="AO43" s="153"/>
      <c r="AP43" s="153"/>
      <c r="AQ43" s="153"/>
      <c r="AR43" s="107">
        <v>2</v>
      </c>
      <c r="AS43" s="107" t="s">
        <v>395</v>
      </c>
      <c r="AT43" s="153">
        <v>11</v>
      </c>
      <c r="AU43" s="108">
        <v>45945</v>
      </c>
      <c r="AV43" s="262" t="s">
        <v>613</v>
      </c>
      <c r="AW43" s="262"/>
      <c r="AX43" s="262"/>
      <c r="AY43" s="262"/>
      <c r="AZ43" s="262"/>
      <c r="BA43" s="262"/>
      <c r="BB43" s="262"/>
      <c r="BC43" s="262"/>
      <c r="BD43" s="262"/>
      <c r="BE43" s="153" t="s">
        <v>623</v>
      </c>
      <c r="BF43" s="153" t="s">
        <v>619</v>
      </c>
      <c r="BG43" s="153" t="s">
        <v>616</v>
      </c>
    </row>
    <row r="44" spans="1:59">
      <c r="A44" s="330"/>
      <c r="B44" s="333"/>
      <c r="C44" s="153"/>
      <c r="D44" s="153"/>
      <c r="E44" s="153"/>
      <c r="F44" s="153"/>
      <c r="G44" s="107">
        <v>3</v>
      </c>
      <c r="H44" s="153"/>
      <c r="I44" s="153"/>
      <c r="J44" s="107">
        <v>3</v>
      </c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07">
        <v>3</v>
      </c>
      <c r="AJ44" s="153"/>
      <c r="AK44" s="153"/>
      <c r="AL44" s="153"/>
      <c r="AM44" s="153"/>
      <c r="AN44" s="153"/>
      <c r="AO44" s="153"/>
      <c r="AP44" s="153"/>
      <c r="AQ44" s="153"/>
      <c r="AR44" s="107">
        <v>3</v>
      </c>
      <c r="AS44" s="107" t="s">
        <v>392</v>
      </c>
      <c r="AT44" s="153">
        <v>9</v>
      </c>
      <c r="AU44" s="108">
        <v>45946</v>
      </c>
      <c r="AV44" s="262" t="s">
        <v>613</v>
      </c>
      <c r="AW44" s="262"/>
      <c r="AX44" s="262"/>
      <c r="AY44" s="262"/>
      <c r="AZ44" s="262"/>
      <c r="BA44" s="262"/>
      <c r="BB44" s="262"/>
      <c r="BC44" s="262"/>
      <c r="BD44" s="262"/>
      <c r="BE44" s="153" t="s">
        <v>625</v>
      </c>
      <c r="BF44" s="153" t="s">
        <v>619</v>
      </c>
      <c r="BG44" s="153" t="s">
        <v>616</v>
      </c>
    </row>
    <row r="45" spans="1:59">
      <c r="A45" s="330"/>
      <c r="B45" s="328" t="s">
        <v>634</v>
      </c>
      <c r="C45" s="8"/>
      <c r="D45" s="8"/>
      <c r="E45" s="8"/>
      <c r="F45" s="8"/>
      <c r="G45" s="107">
        <v>1</v>
      </c>
      <c r="H45" s="8"/>
      <c r="I45" s="107">
        <v>1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107">
        <v>1</v>
      </c>
      <c r="AJ45" s="8"/>
      <c r="AK45" s="8"/>
      <c r="AL45" s="8"/>
      <c r="AM45" s="8"/>
      <c r="AN45" s="8"/>
      <c r="AO45" s="8"/>
      <c r="AP45" s="8"/>
      <c r="AQ45" s="8"/>
      <c r="AR45" s="107">
        <v>1</v>
      </c>
      <c r="AS45" s="107" t="s">
        <v>638</v>
      </c>
      <c r="AT45" s="162">
        <v>38</v>
      </c>
      <c r="AU45" s="108">
        <v>45939</v>
      </c>
      <c r="AV45" s="263" t="s">
        <v>636</v>
      </c>
      <c r="AW45" s="264"/>
      <c r="AX45" s="264"/>
      <c r="AY45" s="264"/>
      <c r="AZ45" s="264"/>
      <c r="BA45" s="264"/>
      <c r="BB45" s="264"/>
      <c r="BC45" s="264"/>
      <c r="BD45" s="265"/>
      <c r="BE45" s="162" t="s">
        <v>103</v>
      </c>
      <c r="BF45" s="162" t="s">
        <v>637</v>
      </c>
      <c r="BG45" s="162" t="s">
        <v>158</v>
      </c>
    </row>
    <row r="46" spans="1:59">
      <c r="A46" s="330"/>
      <c r="B46" s="328"/>
      <c r="C46" s="8"/>
      <c r="D46" s="8"/>
      <c r="E46" s="8"/>
      <c r="F46" s="8"/>
      <c r="G46" s="107">
        <v>5</v>
      </c>
      <c r="H46" s="8"/>
      <c r="I46" s="107">
        <v>3</v>
      </c>
      <c r="J46" s="107">
        <v>2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107">
        <v>5</v>
      </c>
      <c r="AJ46" s="8"/>
      <c r="AK46" s="8"/>
      <c r="AL46" s="8"/>
      <c r="AM46" s="8"/>
      <c r="AN46" s="8"/>
      <c r="AO46" s="8"/>
      <c r="AP46" s="8"/>
      <c r="AQ46" s="8"/>
      <c r="AR46" s="107">
        <v>5</v>
      </c>
      <c r="AS46" s="107" t="s">
        <v>640</v>
      </c>
      <c r="AT46" s="162">
        <v>27</v>
      </c>
      <c r="AU46" s="108">
        <v>45939</v>
      </c>
      <c r="AV46" s="263" t="s">
        <v>636</v>
      </c>
      <c r="AW46" s="264"/>
      <c r="AX46" s="264"/>
      <c r="AY46" s="264"/>
      <c r="AZ46" s="264"/>
      <c r="BA46" s="264"/>
      <c r="BB46" s="264"/>
      <c r="BC46" s="264"/>
      <c r="BD46" s="265"/>
      <c r="BE46" s="162" t="s">
        <v>639</v>
      </c>
      <c r="BF46" s="162" t="s">
        <v>637</v>
      </c>
      <c r="BG46" s="162" t="s">
        <v>158</v>
      </c>
    </row>
    <row r="47" spans="1:59">
      <c r="A47" s="330"/>
      <c r="B47" s="328"/>
      <c r="C47" s="8"/>
      <c r="D47" s="8"/>
      <c r="E47" s="8"/>
      <c r="F47" s="8"/>
      <c r="G47" s="107">
        <v>3</v>
      </c>
      <c r="H47" s="8"/>
      <c r="I47" s="107">
        <v>3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107">
        <v>5</v>
      </c>
      <c r="AJ47" s="8"/>
      <c r="AK47" s="8"/>
      <c r="AL47" s="8"/>
      <c r="AM47" s="8"/>
      <c r="AN47" s="8"/>
      <c r="AO47" s="8"/>
      <c r="AP47" s="8"/>
      <c r="AQ47" s="8"/>
      <c r="AR47" s="107">
        <v>5</v>
      </c>
      <c r="AS47" s="107" t="s">
        <v>644</v>
      </c>
      <c r="AT47" s="162">
        <v>12</v>
      </c>
      <c r="AU47" s="162" t="s">
        <v>642</v>
      </c>
      <c r="AV47" s="263" t="s">
        <v>636</v>
      </c>
      <c r="AW47" s="264"/>
      <c r="AX47" s="264"/>
      <c r="AY47" s="264"/>
      <c r="AZ47" s="264"/>
      <c r="BA47" s="264"/>
      <c r="BB47" s="264"/>
      <c r="BC47" s="264"/>
      <c r="BD47" s="265"/>
      <c r="BE47" s="162" t="s">
        <v>643</v>
      </c>
      <c r="BF47" s="162" t="s">
        <v>637</v>
      </c>
      <c r="BG47" s="162" t="s">
        <v>158</v>
      </c>
    </row>
    <row r="48" spans="1:59">
      <c r="A48" s="330"/>
      <c r="B48" s="328"/>
      <c r="C48" s="8"/>
      <c r="D48" s="8"/>
      <c r="E48" s="8"/>
      <c r="F48" s="8"/>
      <c r="G48" s="107">
        <v>4</v>
      </c>
      <c r="H48" s="8"/>
      <c r="I48" s="107">
        <v>2</v>
      </c>
      <c r="J48" s="107">
        <v>2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107">
        <v>4</v>
      </c>
      <c r="AJ48" s="8"/>
      <c r="AK48" s="8"/>
      <c r="AL48" s="8"/>
      <c r="AM48" s="8"/>
      <c r="AN48" s="8"/>
      <c r="AO48" s="8"/>
      <c r="AP48" s="8"/>
      <c r="AQ48" s="8"/>
      <c r="AR48" s="107">
        <v>4</v>
      </c>
      <c r="AS48" s="107" t="s">
        <v>131</v>
      </c>
      <c r="AT48" s="162">
        <v>9</v>
      </c>
      <c r="AU48" s="108">
        <v>45938</v>
      </c>
      <c r="AV48" s="263" t="s">
        <v>636</v>
      </c>
      <c r="AW48" s="264"/>
      <c r="AX48" s="264"/>
      <c r="AY48" s="264"/>
      <c r="AZ48" s="264"/>
      <c r="BA48" s="264"/>
      <c r="BB48" s="264"/>
      <c r="BC48" s="264"/>
      <c r="BD48" s="265"/>
      <c r="BE48" s="162" t="s">
        <v>646</v>
      </c>
      <c r="BF48" s="162" t="s">
        <v>637</v>
      </c>
      <c r="BG48" s="162" t="s">
        <v>158</v>
      </c>
    </row>
    <row r="49" spans="1:59">
      <c r="A49" s="330"/>
      <c r="B49" s="328"/>
      <c r="C49" s="259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1"/>
      <c r="AS49" s="107" t="s">
        <v>649</v>
      </c>
      <c r="AT49" s="162">
        <v>8</v>
      </c>
      <c r="AU49" s="108">
        <v>45937</v>
      </c>
      <c r="AV49" s="263" t="s">
        <v>636</v>
      </c>
      <c r="AW49" s="264"/>
      <c r="AX49" s="264"/>
      <c r="AY49" s="264"/>
      <c r="AZ49" s="264"/>
      <c r="BA49" s="264"/>
      <c r="BB49" s="264"/>
      <c r="BC49" s="264"/>
      <c r="BD49" s="265"/>
      <c r="BE49" s="162" t="s">
        <v>648</v>
      </c>
      <c r="BF49" s="162" t="s">
        <v>637</v>
      </c>
      <c r="BG49" s="162" t="s">
        <v>158</v>
      </c>
    </row>
    <row r="50" spans="1:59">
      <c r="A50" s="330"/>
      <c r="B50" s="328"/>
      <c r="C50" s="259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0"/>
      <c r="AQ50" s="260"/>
      <c r="AR50" s="261"/>
      <c r="AS50" s="107" t="s">
        <v>650</v>
      </c>
      <c r="AT50" s="162">
        <v>9</v>
      </c>
      <c r="AU50" s="108">
        <v>45937</v>
      </c>
      <c r="AV50" s="263" t="s">
        <v>636</v>
      </c>
      <c r="AW50" s="264"/>
      <c r="AX50" s="264"/>
      <c r="AY50" s="264"/>
      <c r="AZ50" s="264"/>
      <c r="BA50" s="264"/>
      <c r="BB50" s="264"/>
      <c r="BC50" s="264"/>
      <c r="BD50" s="265"/>
      <c r="BE50" s="162" t="s">
        <v>103</v>
      </c>
      <c r="BF50" s="162" t="s">
        <v>637</v>
      </c>
      <c r="BG50" s="162" t="s">
        <v>158</v>
      </c>
    </row>
    <row r="51" spans="1:59">
      <c r="A51" s="330"/>
      <c r="B51" s="326" t="s">
        <v>29</v>
      </c>
      <c r="C51" s="107">
        <v>5</v>
      </c>
      <c r="D51" s="162"/>
      <c r="E51" s="162"/>
      <c r="F51" s="162"/>
      <c r="G51" s="107">
        <v>4</v>
      </c>
      <c r="H51" s="162"/>
      <c r="I51" s="107">
        <v>2</v>
      </c>
      <c r="J51" s="107">
        <v>6</v>
      </c>
      <c r="K51" s="107">
        <v>2</v>
      </c>
      <c r="L51" s="162"/>
      <c r="M51" s="162"/>
      <c r="N51" s="162"/>
      <c r="O51" s="162"/>
      <c r="P51" s="162"/>
      <c r="Q51" s="162"/>
      <c r="R51" s="162"/>
      <c r="S51" s="162"/>
      <c r="T51" s="162"/>
      <c r="U51" s="107">
        <v>2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07">
        <v>7</v>
      </c>
      <c r="AJ51" s="162"/>
      <c r="AK51" s="162"/>
      <c r="AL51" s="162"/>
      <c r="AM51" s="162"/>
      <c r="AN51" s="162"/>
      <c r="AO51" s="162"/>
      <c r="AP51" s="162"/>
      <c r="AQ51" s="162"/>
      <c r="AR51" s="107">
        <v>9</v>
      </c>
      <c r="AS51" s="107" t="s">
        <v>659</v>
      </c>
      <c r="AT51" s="162">
        <v>17</v>
      </c>
      <c r="AU51" s="108">
        <v>45940</v>
      </c>
      <c r="AV51" s="162" t="s">
        <v>654</v>
      </c>
      <c r="AW51" s="162"/>
      <c r="AX51" s="162"/>
      <c r="AY51" s="162"/>
      <c r="AZ51" s="162"/>
      <c r="BA51" s="162"/>
      <c r="BB51" s="162"/>
      <c r="BC51" s="162"/>
      <c r="BD51" s="162"/>
      <c r="BE51" s="162" t="s">
        <v>655</v>
      </c>
      <c r="BF51" s="162" t="s">
        <v>656</v>
      </c>
      <c r="BG51" s="162" t="s">
        <v>657</v>
      </c>
    </row>
    <row r="52" spans="1:59">
      <c r="A52" s="330"/>
      <c r="B52" s="327"/>
      <c r="C52" s="162"/>
      <c r="D52" s="162"/>
      <c r="E52" s="162"/>
      <c r="F52" s="162"/>
      <c r="G52" s="107">
        <v>6</v>
      </c>
      <c r="H52" s="162"/>
      <c r="I52" s="107">
        <v>6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07">
        <v>6</v>
      </c>
      <c r="AJ52" s="162"/>
      <c r="AK52" s="162"/>
      <c r="AL52" s="107">
        <v>1</v>
      </c>
      <c r="AM52" s="162"/>
      <c r="AN52" s="162"/>
      <c r="AO52" s="162"/>
      <c r="AP52" s="162"/>
      <c r="AQ52" s="162"/>
      <c r="AR52" s="107">
        <v>5</v>
      </c>
      <c r="AS52" s="107" t="s">
        <v>664</v>
      </c>
      <c r="AT52" s="162">
        <v>30</v>
      </c>
      <c r="AU52" s="108">
        <v>45933</v>
      </c>
      <c r="AV52" s="162" t="s">
        <v>660</v>
      </c>
      <c r="AW52" s="162"/>
      <c r="AX52" s="162"/>
      <c r="AY52" s="162"/>
      <c r="AZ52" s="162"/>
      <c r="BA52" s="162"/>
      <c r="BB52" s="162"/>
      <c r="BC52" s="162"/>
      <c r="BD52" s="162"/>
      <c r="BE52" s="162" t="s">
        <v>661</v>
      </c>
      <c r="BF52" s="162" t="s">
        <v>662</v>
      </c>
      <c r="BG52" s="162" t="s">
        <v>663</v>
      </c>
    </row>
    <row r="53" spans="1:59">
      <c r="A53" s="330"/>
      <c r="B53" s="327"/>
      <c r="C53" s="162"/>
      <c r="D53" s="162"/>
      <c r="E53" s="162"/>
      <c r="F53" s="162"/>
      <c r="G53" s="107">
        <v>8</v>
      </c>
      <c r="H53" s="162"/>
      <c r="I53" s="107">
        <v>1</v>
      </c>
      <c r="J53" s="107">
        <v>7</v>
      </c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07">
        <v>8</v>
      </c>
      <c r="AJ53" s="162"/>
      <c r="AK53" s="162"/>
      <c r="AL53" s="107">
        <v>2</v>
      </c>
      <c r="AM53" s="162"/>
      <c r="AN53" s="162"/>
      <c r="AO53" s="162"/>
      <c r="AP53" s="162"/>
      <c r="AQ53" s="162"/>
      <c r="AR53" s="107">
        <v>6</v>
      </c>
      <c r="AS53" s="107" t="s">
        <v>671</v>
      </c>
      <c r="AT53" s="162">
        <v>20</v>
      </c>
      <c r="AU53" s="108">
        <v>45946</v>
      </c>
      <c r="AV53" s="162" t="s">
        <v>666</v>
      </c>
      <c r="AW53" s="162"/>
      <c r="AX53" s="162"/>
      <c r="AY53" s="162"/>
      <c r="AZ53" s="162"/>
      <c r="BA53" s="162"/>
      <c r="BB53" s="162"/>
      <c r="BC53" s="162"/>
      <c r="BD53" s="162"/>
      <c r="BE53" s="162" t="s">
        <v>667</v>
      </c>
      <c r="BF53" s="162" t="s">
        <v>668</v>
      </c>
      <c r="BG53" s="162" t="s">
        <v>669</v>
      </c>
    </row>
    <row r="54" spans="1:59">
      <c r="A54" s="330"/>
      <c r="B54" s="327"/>
      <c r="C54" s="162"/>
      <c r="D54" s="162"/>
      <c r="E54" s="162"/>
      <c r="F54" s="162"/>
      <c r="G54" s="107">
        <v>9</v>
      </c>
      <c r="H54" s="162"/>
      <c r="I54" s="107">
        <v>5</v>
      </c>
      <c r="J54" s="107">
        <v>3</v>
      </c>
      <c r="K54" s="107">
        <v>1</v>
      </c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07">
        <v>9</v>
      </c>
      <c r="AJ54" s="162"/>
      <c r="AK54" s="162"/>
      <c r="AL54" s="162"/>
      <c r="AM54" s="162"/>
      <c r="AN54" s="162"/>
      <c r="AO54" s="162"/>
      <c r="AP54" s="162"/>
      <c r="AQ54" s="162"/>
      <c r="AR54" s="107">
        <v>9</v>
      </c>
      <c r="AS54" s="107" t="s">
        <v>675</v>
      </c>
      <c r="AT54" s="162">
        <v>13</v>
      </c>
      <c r="AU54" s="108">
        <v>45941</v>
      </c>
      <c r="AV54" s="162" t="s">
        <v>672</v>
      </c>
      <c r="AW54" s="162"/>
      <c r="AX54" s="162"/>
      <c r="AY54" s="162"/>
      <c r="AZ54" s="162"/>
      <c r="BA54" s="162"/>
      <c r="BB54" s="162"/>
      <c r="BC54" s="162"/>
      <c r="BD54" s="162"/>
      <c r="BE54" s="162" t="s">
        <v>673</v>
      </c>
      <c r="BF54" s="162" t="s">
        <v>674</v>
      </c>
      <c r="BG54" s="162" t="s">
        <v>158</v>
      </c>
    </row>
    <row r="55" spans="1:59">
      <c r="A55" s="330"/>
      <c r="B55" s="327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07" t="s">
        <v>620</v>
      </c>
      <c r="AT55" s="162">
        <v>4</v>
      </c>
      <c r="AU55" s="108">
        <v>45953</v>
      </c>
      <c r="AV55" s="162" t="s">
        <v>660</v>
      </c>
      <c r="AW55" s="162"/>
      <c r="AX55" s="162"/>
      <c r="AY55" s="162"/>
      <c r="AZ55" s="162"/>
      <c r="BA55" s="162"/>
      <c r="BB55" s="162"/>
      <c r="BC55" s="162"/>
      <c r="BD55" s="162"/>
      <c r="BE55" s="162" t="s">
        <v>677</v>
      </c>
      <c r="BF55" s="162" t="s">
        <v>678</v>
      </c>
      <c r="BG55" s="162" t="s">
        <v>679</v>
      </c>
    </row>
    <row r="56" spans="1:59">
      <c r="A56" s="330"/>
      <c r="B56" s="327"/>
      <c r="C56" s="107">
        <v>2</v>
      </c>
      <c r="D56" s="162"/>
      <c r="E56" s="162"/>
      <c r="F56" s="162"/>
      <c r="G56" s="107">
        <v>33</v>
      </c>
      <c r="H56" s="162"/>
      <c r="I56" s="107">
        <v>15</v>
      </c>
      <c r="J56" s="107">
        <v>19</v>
      </c>
      <c r="K56" s="107">
        <v>1</v>
      </c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07">
        <v>1</v>
      </c>
      <c r="AB56" s="162"/>
      <c r="AC56" s="162"/>
      <c r="AD56" s="162"/>
      <c r="AE56" s="107">
        <v>1</v>
      </c>
      <c r="AF56" s="162"/>
      <c r="AG56" s="162"/>
      <c r="AH56" s="162"/>
      <c r="AI56" s="107">
        <v>33</v>
      </c>
      <c r="AJ56" s="162"/>
      <c r="AK56" s="162"/>
      <c r="AL56" s="162"/>
      <c r="AM56" s="162"/>
      <c r="AN56" s="107">
        <v>1</v>
      </c>
      <c r="AO56" s="162"/>
      <c r="AP56" s="162"/>
      <c r="AQ56" s="162"/>
      <c r="AR56" s="107">
        <v>34</v>
      </c>
      <c r="AS56" s="107" t="s">
        <v>684</v>
      </c>
      <c r="AT56" s="162">
        <v>46</v>
      </c>
      <c r="AU56" s="108">
        <v>45958</v>
      </c>
      <c r="AV56" s="162" t="s">
        <v>680</v>
      </c>
      <c r="AW56" s="162"/>
      <c r="AX56" s="162"/>
      <c r="AY56" s="162"/>
      <c r="AZ56" s="162"/>
      <c r="BA56" s="162"/>
      <c r="BB56" s="162"/>
      <c r="BC56" s="162"/>
      <c r="BD56" s="162"/>
      <c r="BE56" s="162" t="s">
        <v>682</v>
      </c>
      <c r="BF56" s="162" t="s">
        <v>683</v>
      </c>
      <c r="BG56" s="162" t="s">
        <v>681</v>
      </c>
    </row>
    <row r="57" spans="1:59">
      <c r="A57" s="330"/>
      <c r="B57" s="327"/>
      <c r="C57" s="162"/>
      <c r="D57" s="162"/>
      <c r="E57" s="162"/>
      <c r="F57" s="162"/>
      <c r="G57" s="107">
        <v>12</v>
      </c>
      <c r="H57" s="162"/>
      <c r="I57" s="107">
        <v>4</v>
      </c>
      <c r="J57" s="107">
        <v>7</v>
      </c>
      <c r="K57" s="107">
        <v>1</v>
      </c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07">
        <v>12</v>
      </c>
      <c r="AJ57" s="162"/>
      <c r="AK57" s="162"/>
      <c r="AL57" s="107">
        <v>1</v>
      </c>
      <c r="AM57" s="162"/>
      <c r="AN57" s="162"/>
      <c r="AO57" s="162"/>
      <c r="AP57" s="162"/>
      <c r="AQ57" s="162"/>
      <c r="AR57" s="107">
        <v>11</v>
      </c>
      <c r="AS57" s="107" t="s">
        <v>689</v>
      </c>
      <c r="AT57" s="162">
        <v>14</v>
      </c>
      <c r="AU57" s="108">
        <v>45953</v>
      </c>
      <c r="AV57" s="162" t="s">
        <v>686</v>
      </c>
      <c r="AW57" s="162"/>
      <c r="AX57" s="162"/>
      <c r="AY57" s="162"/>
      <c r="AZ57" s="162"/>
      <c r="BA57" s="162"/>
      <c r="BB57" s="162"/>
      <c r="BC57" s="162"/>
      <c r="BD57" s="162"/>
      <c r="BE57" s="162" t="s">
        <v>687</v>
      </c>
      <c r="BF57" s="162" t="s">
        <v>688</v>
      </c>
      <c r="BG57" s="162" t="s">
        <v>257</v>
      </c>
    </row>
    <row r="58" spans="1:59">
      <c r="A58" s="330"/>
      <c r="B58" s="327"/>
      <c r="C58" s="107">
        <v>3</v>
      </c>
      <c r="D58" s="162"/>
      <c r="E58" s="162"/>
      <c r="F58" s="162"/>
      <c r="G58" s="107">
        <v>29</v>
      </c>
      <c r="H58" s="162"/>
      <c r="I58" s="107">
        <v>16</v>
      </c>
      <c r="J58" s="107">
        <v>15</v>
      </c>
      <c r="K58" s="107">
        <v>1</v>
      </c>
      <c r="L58" s="162"/>
      <c r="M58" s="162"/>
      <c r="N58" s="162"/>
      <c r="O58" s="162"/>
      <c r="P58" s="162"/>
      <c r="Q58" s="162"/>
      <c r="R58" s="162"/>
      <c r="S58" s="162"/>
      <c r="T58" s="107">
        <v>1</v>
      </c>
      <c r="U58" s="162"/>
      <c r="V58" s="162"/>
      <c r="W58" s="162"/>
      <c r="X58" s="162"/>
      <c r="Y58" s="162"/>
      <c r="Z58" s="162"/>
      <c r="AA58" s="107">
        <v>1</v>
      </c>
      <c r="AB58" s="162"/>
      <c r="AC58" s="162"/>
      <c r="AD58" s="162"/>
      <c r="AE58" s="162"/>
      <c r="AF58" s="162"/>
      <c r="AG58" s="162"/>
      <c r="AH58" s="162"/>
      <c r="AI58" s="107">
        <v>30</v>
      </c>
      <c r="AJ58" s="162"/>
      <c r="AK58" s="162"/>
      <c r="AL58" s="107">
        <v>2</v>
      </c>
      <c r="AM58" s="162"/>
      <c r="AN58" s="107">
        <v>1</v>
      </c>
      <c r="AO58" s="162"/>
      <c r="AP58" s="162"/>
      <c r="AQ58" s="162"/>
      <c r="AR58" s="107">
        <v>29</v>
      </c>
      <c r="AS58" s="107" t="s">
        <v>692</v>
      </c>
      <c r="AT58" s="162">
        <v>36</v>
      </c>
      <c r="AU58" s="108">
        <v>45951</v>
      </c>
      <c r="AV58" s="162" t="s">
        <v>627</v>
      </c>
      <c r="AW58" s="162"/>
      <c r="AX58" s="162"/>
      <c r="AY58" s="162"/>
      <c r="AZ58" s="162"/>
      <c r="BA58" s="162"/>
      <c r="BB58" s="162"/>
      <c r="BC58" s="162"/>
      <c r="BD58" s="162"/>
      <c r="BE58" s="162" t="s">
        <v>691</v>
      </c>
      <c r="BF58" s="162" t="s">
        <v>683</v>
      </c>
      <c r="BG58" s="162" t="s">
        <v>257</v>
      </c>
    </row>
    <row r="59" spans="1:59">
      <c r="A59" s="330"/>
      <c r="B59" s="327"/>
      <c r="C59" s="162"/>
      <c r="D59" s="162"/>
      <c r="E59" s="162"/>
      <c r="F59" s="162"/>
      <c r="G59" s="107">
        <v>44</v>
      </c>
      <c r="H59" s="162"/>
      <c r="I59" s="162"/>
      <c r="J59" s="107">
        <v>44</v>
      </c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07">
        <v>44</v>
      </c>
      <c r="AJ59" s="162"/>
      <c r="AK59" s="162"/>
      <c r="AL59" s="162"/>
      <c r="AM59" s="162"/>
      <c r="AN59" s="162"/>
      <c r="AO59" s="162"/>
      <c r="AP59" s="162"/>
      <c r="AQ59" s="162"/>
      <c r="AR59" s="107">
        <v>44</v>
      </c>
      <c r="AS59" s="107" t="s">
        <v>696</v>
      </c>
      <c r="AT59" s="162">
        <v>52</v>
      </c>
      <c r="AU59" s="108">
        <v>45939</v>
      </c>
      <c r="AV59" s="162" t="s">
        <v>627</v>
      </c>
      <c r="AW59" s="162"/>
      <c r="AX59" s="162"/>
      <c r="AY59" s="162"/>
      <c r="AZ59" s="162"/>
      <c r="BA59" s="162"/>
      <c r="BB59" s="162"/>
      <c r="BC59" s="162"/>
      <c r="BD59" s="162"/>
      <c r="BE59" s="162" t="s">
        <v>694</v>
      </c>
      <c r="BF59" s="162" t="s">
        <v>695</v>
      </c>
      <c r="BG59" s="162" t="s">
        <v>257</v>
      </c>
    </row>
    <row r="60" spans="1:59">
      <c r="A60" s="330"/>
      <c r="B60" s="327"/>
      <c r="C60" s="162"/>
      <c r="D60" s="162"/>
      <c r="E60" s="162"/>
      <c r="F60" s="162"/>
      <c r="G60" s="107">
        <v>37</v>
      </c>
      <c r="H60" s="162"/>
      <c r="I60" s="162"/>
      <c r="J60" s="107">
        <v>37</v>
      </c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07">
        <v>37</v>
      </c>
      <c r="AJ60" s="162"/>
      <c r="AK60" s="162"/>
      <c r="AL60" s="107">
        <v>2</v>
      </c>
      <c r="AM60" s="162"/>
      <c r="AN60" s="162"/>
      <c r="AO60" s="162"/>
      <c r="AP60" s="162"/>
      <c r="AQ60" s="162"/>
      <c r="AR60" s="107">
        <v>35</v>
      </c>
      <c r="AS60" s="107" t="s">
        <v>702</v>
      </c>
      <c r="AT60" s="162">
        <v>41</v>
      </c>
      <c r="AU60" s="108">
        <v>45932</v>
      </c>
      <c r="AV60" s="162" t="s">
        <v>698</v>
      </c>
      <c r="AW60" s="162"/>
      <c r="AX60" s="162"/>
      <c r="AY60" s="162"/>
      <c r="AZ60" s="162"/>
      <c r="BA60" s="162"/>
      <c r="BB60" s="162"/>
      <c r="BC60" s="162"/>
      <c r="BD60" s="162"/>
      <c r="BE60" s="162" t="s">
        <v>699</v>
      </c>
      <c r="BF60" s="162" t="s">
        <v>700</v>
      </c>
      <c r="BG60" s="162" t="s">
        <v>257</v>
      </c>
    </row>
    <row r="61" spans="1:59">
      <c r="A61" s="330"/>
      <c r="B61" s="327"/>
      <c r="C61" s="162"/>
      <c r="D61" s="162"/>
      <c r="E61" s="162"/>
      <c r="F61" s="162"/>
      <c r="G61" s="107">
        <v>6</v>
      </c>
      <c r="H61" s="162"/>
      <c r="I61" s="107">
        <v>1</v>
      </c>
      <c r="J61" s="107">
        <v>5</v>
      </c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07">
        <v>6</v>
      </c>
      <c r="AJ61" s="162"/>
      <c r="AK61" s="162"/>
      <c r="AL61" s="107">
        <v>2</v>
      </c>
      <c r="AM61" s="162"/>
      <c r="AN61" s="162"/>
      <c r="AO61" s="162"/>
      <c r="AP61" s="162"/>
      <c r="AQ61" s="162"/>
      <c r="AR61" s="107">
        <v>4</v>
      </c>
      <c r="AS61" s="107" t="s">
        <v>631</v>
      </c>
      <c r="AT61" s="162">
        <v>7</v>
      </c>
      <c r="AU61" s="108">
        <v>45954</v>
      </c>
      <c r="AV61" s="162" t="s">
        <v>627</v>
      </c>
      <c r="AW61" s="162"/>
      <c r="AX61" s="162"/>
      <c r="AY61" s="162"/>
      <c r="AZ61" s="162"/>
      <c r="BA61" s="162"/>
      <c r="BB61" s="162"/>
      <c r="BC61" s="162"/>
      <c r="BD61" s="162"/>
      <c r="BE61" s="162" t="s">
        <v>703</v>
      </c>
      <c r="BF61" s="162" t="s">
        <v>704</v>
      </c>
      <c r="BG61" s="162" t="s">
        <v>705</v>
      </c>
    </row>
    <row r="62" spans="1:59">
      <c r="A62" s="330"/>
      <c r="B62" s="327"/>
      <c r="C62" s="162"/>
      <c r="D62" s="162"/>
      <c r="E62" s="162"/>
      <c r="F62" s="162"/>
      <c r="G62" s="107">
        <v>15</v>
      </c>
      <c r="H62" s="162"/>
      <c r="I62" s="107">
        <v>11</v>
      </c>
      <c r="J62" s="107">
        <v>3</v>
      </c>
      <c r="K62" s="107">
        <v>1</v>
      </c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07">
        <v>15</v>
      </c>
      <c r="AJ62" s="162"/>
      <c r="AK62" s="162"/>
      <c r="AL62" s="107">
        <v>2</v>
      </c>
      <c r="AM62" s="162"/>
      <c r="AN62" s="162"/>
      <c r="AO62" s="162"/>
      <c r="AP62" s="162"/>
      <c r="AQ62" s="162"/>
      <c r="AR62" s="107">
        <v>15</v>
      </c>
      <c r="AS62" s="107" t="s">
        <v>711</v>
      </c>
      <c r="AT62" s="162">
        <v>41</v>
      </c>
      <c r="AU62" s="108">
        <v>45936</v>
      </c>
      <c r="AV62" s="162" t="s">
        <v>707</v>
      </c>
      <c r="AW62" s="162"/>
      <c r="AX62" s="162"/>
      <c r="AY62" s="162"/>
      <c r="AZ62" s="162"/>
      <c r="BA62" s="162"/>
      <c r="BB62" s="162"/>
      <c r="BC62" s="162"/>
      <c r="BD62" s="162"/>
      <c r="BE62" s="162" t="s">
        <v>708</v>
      </c>
      <c r="BF62" s="162" t="s">
        <v>709</v>
      </c>
      <c r="BG62" s="162" t="s">
        <v>710</v>
      </c>
    </row>
    <row r="63" spans="1:59">
      <c r="A63" s="330"/>
      <c r="B63" s="327"/>
      <c r="C63" s="162"/>
      <c r="D63" s="162"/>
      <c r="E63" s="162"/>
      <c r="F63" s="162"/>
      <c r="G63" s="107">
        <v>20</v>
      </c>
      <c r="H63" s="162"/>
      <c r="I63" s="107">
        <v>11</v>
      </c>
      <c r="J63" s="107">
        <v>8</v>
      </c>
      <c r="K63" s="107">
        <v>1</v>
      </c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07">
        <v>20</v>
      </c>
      <c r="AJ63" s="162"/>
      <c r="AK63" s="162"/>
      <c r="AL63" s="162"/>
      <c r="AM63" s="162"/>
      <c r="AN63" s="162"/>
      <c r="AO63" s="162"/>
      <c r="AP63" s="162"/>
      <c r="AQ63" s="162"/>
      <c r="AR63" s="107">
        <v>20</v>
      </c>
      <c r="AS63" s="107" t="s">
        <v>716</v>
      </c>
      <c r="AT63" s="162">
        <v>42</v>
      </c>
      <c r="AU63" s="108">
        <v>45943</v>
      </c>
      <c r="AV63" s="162" t="s">
        <v>713</v>
      </c>
      <c r="AW63" s="162"/>
      <c r="AX63" s="162"/>
      <c r="AY63" s="162"/>
      <c r="AZ63" s="162"/>
      <c r="BA63" s="162"/>
      <c r="BB63" s="162"/>
      <c r="BC63" s="162"/>
      <c r="BD63" s="162"/>
      <c r="BE63" s="162" t="s">
        <v>708</v>
      </c>
      <c r="BF63" s="162" t="s">
        <v>714</v>
      </c>
      <c r="BG63" s="162" t="s">
        <v>710</v>
      </c>
    </row>
    <row r="64" spans="1:59">
      <c r="A64" s="330"/>
      <c r="B64" s="327"/>
      <c r="C64" s="162"/>
      <c r="D64" s="162"/>
      <c r="E64" s="162"/>
      <c r="F64" s="162"/>
      <c r="G64" s="107">
        <v>5</v>
      </c>
      <c r="H64" s="162"/>
      <c r="I64" s="107">
        <v>1</v>
      </c>
      <c r="J64" s="107">
        <v>3</v>
      </c>
      <c r="K64" s="107">
        <v>1</v>
      </c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07">
        <v>5</v>
      </c>
      <c r="AJ64" s="162"/>
      <c r="AK64" s="162"/>
      <c r="AL64" s="162"/>
      <c r="AM64" s="162"/>
      <c r="AN64" s="162"/>
      <c r="AO64" s="162"/>
      <c r="AP64" s="162"/>
      <c r="AQ64" s="162"/>
      <c r="AR64" s="107">
        <v>5</v>
      </c>
      <c r="AS64" s="107" t="s">
        <v>415</v>
      </c>
      <c r="AT64" s="162">
        <v>6</v>
      </c>
      <c r="AU64" s="108">
        <v>45932</v>
      </c>
      <c r="AV64" s="162" t="s">
        <v>660</v>
      </c>
      <c r="AW64" s="162"/>
      <c r="AX64" s="162"/>
      <c r="AY64" s="162"/>
      <c r="AZ64" s="162"/>
      <c r="BA64" s="162"/>
      <c r="BB64" s="162"/>
      <c r="BC64" s="162"/>
      <c r="BD64" s="162"/>
      <c r="BE64" s="162" t="s">
        <v>717</v>
      </c>
      <c r="BF64" s="162" t="s">
        <v>718</v>
      </c>
      <c r="BG64" s="162" t="s">
        <v>719</v>
      </c>
    </row>
    <row r="65" spans="1:46">
      <c r="A65" s="330"/>
      <c r="B65" s="165" t="s">
        <v>720</v>
      </c>
      <c r="G65" s="101">
        <v>6</v>
      </c>
      <c r="J65" s="101">
        <v>6</v>
      </c>
      <c r="AI65" s="101">
        <v>6</v>
      </c>
      <c r="AR65" s="101">
        <v>6</v>
      </c>
      <c r="AS65" s="101" t="s">
        <v>735</v>
      </c>
      <c r="AT65" s="100">
        <v>39</v>
      </c>
    </row>
    <row r="66" spans="1:46">
      <c r="A66" s="330"/>
      <c r="B66" s="167"/>
      <c r="AS66">
        <v>735</v>
      </c>
    </row>
    <row r="67" spans="1:46">
      <c r="A67" s="330"/>
      <c r="B67" s="167"/>
    </row>
    <row r="68" spans="1:46">
      <c r="A68" s="330"/>
      <c r="B68" s="167"/>
    </row>
    <row r="69" spans="1:46">
      <c r="A69" s="330"/>
      <c r="B69" s="167"/>
    </row>
    <row r="70" spans="1:46">
      <c r="A70" s="330"/>
      <c r="B70" s="167"/>
    </row>
    <row r="71" spans="1:46">
      <c r="A71" s="330"/>
      <c r="B71" s="167"/>
    </row>
    <row r="72" spans="1:46">
      <c r="A72" s="330"/>
      <c r="B72" s="167"/>
    </row>
    <row r="73" spans="1:46" ht="14.4" thickBot="1">
      <c r="A73" s="330"/>
      <c r="B73" s="167"/>
    </row>
    <row r="74" spans="1:46" ht="14.4" thickBot="1">
      <c r="A74" s="330"/>
      <c r="B74" s="167"/>
      <c r="T74" s="58"/>
      <c r="U74" s="59"/>
      <c r="V74" s="53" t="s">
        <v>259</v>
      </c>
      <c r="W74" s="53" t="s">
        <v>260</v>
      </c>
      <c r="Y74" s="64" t="s">
        <v>261</v>
      </c>
      <c r="Z74" s="65">
        <v>14</v>
      </c>
    </row>
    <row r="75" spans="1:46" ht="14.4" thickBot="1">
      <c r="A75" s="330"/>
      <c r="B75" s="167"/>
      <c r="P75" s="52" t="s">
        <v>47</v>
      </c>
      <c r="Q75" s="53">
        <v>664</v>
      </c>
      <c r="T75" s="60" t="s">
        <v>263</v>
      </c>
      <c r="U75" s="61">
        <v>130</v>
      </c>
      <c r="V75" s="62">
        <v>69</v>
      </c>
      <c r="W75" s="62">
        <v>61</v>
      </c>
      <c r="Y75" s="66" t="s">
        <v>264</v>
      </c>
      <c r="Z75" s="61">
        <v>23</v>
      </c>
    </row>
    <row r="76" spans="1:46" ht="14.4" thickBot="1">
      <c r="A76" s="330"/>
      <c r="B76" s="167"/>
      <c r="P76" s="54" t="s">
        <v>262</v>
      </c>
      <c r="Q76" s="55">
        <v>735</v>
      </c>
      <c r="T76" s="60" t="s">
        <v>266</v>
      </c>
      <c r="U76" s="61">
        <v>201</v>
      </c>
      <c r="V76" s="62">
        <v>95</v>
      </c>
      <c r="W76" s="62">
        <v>106</v>
      </c>
      <c r="Y76" s="66" t="s">
        <v>267</v>
      </c>
      <c r="Z76" s="61">
        <v>14</v>
      </c>
    </row>
    <row r="77" spans="1:46" ht="14.4" thickBot="1">
      <c r="A77" s="331"/>
      <c r="B77" s="167"/>
      <c r="P77" s="54" t="s">
        <v>265</v>
      </c>
      <c r="Q77" s="55">
        <v>107</v>
      </c>
      <c r="T77" s="60" t="s">
        <v>269</v>
      </c>
      <c r="U77" s="61">
        <v>98</v>
      </c>
      <c r="V77" s="62">
        <v>29</v>
      </c>
      <c r="W77" s="62">
        <v>69</v>
      </c>
      <c r="Y77" s="66" t="s">
        <v>270</v>
      </c>
      <c r="Z77" s="61">
        <v>10</v>
      </c>
    </row>
    <row r="78" spans="1:46" ht="14.4" thickBot="1">
      <c r="P78" s="54" t="s">
        <v>268</v>
      </c>
      <c r="Q78" s="55">
        <v>5</v>
      </c>
      <c r="T78" s="60" t="s">
        <v>272</v>
      </c>
      <c r="U78" s="61">
        <v>39</v>
      </c>
      <c r="V78" s="62">
        <v>33</v>
      </c>
      <c r="W78" s="62">
        <v>6</v>
      </c>
      <c r="Y78" s="56"/>
      <c r="Z78" s="63">
        <v>61</v>
      </c>
    </row>
    <row r="79" spans="1:46" ht="14.4" thickBot="1">
      <c r="P79" s="54" t="s">
        <v>271</v>
      </c>
      <c r="Q79" s="55">
        <v>0</v>
      </c>
      <c r="T79" s="60" t="s">
        <v>274</v>
      </c>
      <c r="U79" s="61">
        <v>58</v>
      </c>
      <c r="V79" s="62">
        <v>32</v>
      </c>
      <c r="W79" s="62">
        <v>26</v>
      </c>
    </row>
    <row r="80" spans="1:46" ht="14.4" thickBot="1">
      <c r="K80">
        <v>677</v>
      </c>
      <c r="P80" s="54" t="s">
        <v>273</v>
      </c>
      <c r="Q80" s="55">
        <v>6</v>
      </c>
      <c r="T80" s="60" t="s">
        <v>276</v>
      </c>
      <c r="U80" s="61">
        <v>132</v>
      </c>
      <c r="V80" s="62">
        <v>37</v>
      </c>
      <c r="W80" s="62">
        <v>95</v>
      </c>
    </row>
    <row r="81" spans="16:23" ht="14.4" thickBot="1">
      <c r="P81" s="54"/>
      <c r="Q81" s="55"/>
      <c r="T81" s="60" t="s">
        <v>737</v>
      </c>
      <c r="U81" s="61">
        <v>44</v>
      </c>
      <c r="V81" s="62">
        <v>19</v>
      </c>
      <c r="W81" s="62">
        <v>25</v>
      </c>
    </row>
    <row r="82" spans="16:23" ht="14.4" thickBot="1">
      <c r="P82" s="54"/>
      <c r="Q82" s="55"/>
      <c r="T82" s="60" t="s">
        <v>738</v>
      </c>
      <c r="U82" s="61">
        <v>39</v>
      </c>
      <c r="V82" s="62">
        <v>11</v>
      </c>
      <c r="W82" s="62">
        <v>28</v>
      </c>
    </row>
    <row r="83" spans="16:23" ht="14.4" thickBot="1">
      <c r="P83" s="54"/>
      <c r="Q83" s="55"/>
      <c r="T83" s="60" t="s">
        <v>740</v>
      </c>
      <c r="U83" s="61">
        <v>43</v>
      </c>
      <c r="V83" s="62">
        <v>32</v>
      </c>
      <c r="W83" s="62">
        <v>11</v>
      </c>
    </row>
    <row r="84" spans="16:23" ht="14.4" thickBot="1">
      <c r="P84" s="54"/>
      <c r="Q84" s="55"/>
      <c r="T84" s="60" t="s">
        <v>741</v>
      </c>
      <c r="U84" s="61">
        <v>103</v>
      </c>
      <c r="V84" s="62">
        <v>90</v>
      </c>
      <c r="W84" s="62">
        <v>13</v>
      </c>
    </row>
    <row r="85" spans="16:23" ht="14.4" thickBot="1">
      <c r="P85" s="54"/>
      <c r="Q85" s="55"/>
      <c r="T85" s="60" t="s">
        <v>739</v>
      </c>
      <c r="U85" s="61">
        <v>42</v>
      </c>
      <c r="V85" s="62">
        <v>26</v>
      </c>
      <c r="W85" s="62">
        <v>16</v>
      </c>
    </row>
    <row r="86" spans="16:23" ht="14.4" thickBot="1">
      <c r="P86" s="54" t="s">
        <v>275</v>
      </c>
      <c r="Q86" s="55">
        <v>1269</v>
      </c>
      <c r="T86" s="60" t="s">
        <v>277</v>
      </c>
      <c r="U86" s="61">
        <v>101</v>
      </c>
      <c r="V86" s="62">
        <v>62</v>
      </c>
      <c r="W86" s="62">
        <v>39</v>
      </c>
    </row>
    <row r="87" spans="16:23" ht="16.2" thickBot="1">
      <c r="P87" s="56"/>
      <c r="Q87" s="57">
        <v>2786</v>
      </c>
      <c r="T87" s="60" t="s">
        <v>278</v>
      </c>
      <c r="U87" s="61">
        <v>369</v>
      </c>
      <c r="V87" s="62">
        <v>129</v>
      </c>
      <c r="W87" s="62">
        <v>240</v>
      </c>
    </row>
    <row r="88" spans="16:23" ht="14.4" thickBot="1">
      <c r="T88" s="56"/>
      <c r="U88" s="63">
        <v>1399</v>
      </c>
      <c r="V88" s="27"/>
      <c r="W88" s="27"/>
    </row>
    <row r="92" spans="16:23">
      <c r="R92">
        <f>2785-1399</f>
        <v>1386</v>
      </c>
      <c r="U92">
        <v>1392</v>
      </c>
      <c r="V92">
        <f>1392-1399</f>
        <v>-7</v>
      </c>
    </row>
  </sheetData>
  <mergeCells count="68">
    <mergeCell ref="AV19:BD19"/>
    <mergeCell ref="AV18:BD18"/>
    <mergeCell ref="AV22:BD22"/>
    <mergeCell ref="AV20:BD20"/>
    <mergeCell ref="AV25:BD25"/>
    <mergeCell ref="AV26:BD26"/>
    <mergeCell ref="AV21:BD21"/>
    <mergeCell ref="AV29:BD29"/>
    <mergeCell ref="AV23:BD23"/>
    <mergeCell ref="AV34:BD34"/>
    <mergeCell ref="AV24:BD24"/>
    <mergeCell ref="AV35:BD35"/>
    <mergeCell ref="AV36:BD36"/>
    <mergeCell ref="AV27:BD27"/>
    <mergeCell ref="AV28:BD28"/>
    <mergeCell ref="AV33:BD33"/>
    <mergeCell ref="AV30:BD30"/>
    <mergeCell ref="A1:BG1"/>
    <mergeCell ref="L2:AK2"/>
    <mergeCell ref="AL2:AR2"/>
    <mergeCell ref="AV2:BD2"/>
    <mergeCell ref="AV4:BD4"/>
    <mergeCell ref="A5:A77"/>
    <mergeCell ref="B5:B9"/>
    <mergeCell ref="B10:B12"/>
    <mergeCell ref="B13:B17"/>
    <mergeCell ref="B24:B26"/>
    <mergeCell ref="B27:B33"/>
    <mergeCell ref="B37:B39"/>
    <mergeCell ref="B40:B44"/>
    <mergeCell ref="B34:B36"/>
    <mergeCell ref="B18:B19"/>
    <mergeCell ref="B20:B21"/>
    <mergeCell ref="B22:B23"/>
    <mergeCell ref="AV11:BD11"/>
    <mergeCell ref="AV12:BD12"/>
    <mergeCell ref="AV5:BD5"/>
    <mergeCell ref="AV6:BD6"/>
    <mergeCell ref="AV7:BD7"/>
    <mergeCell ref="AV8:BD8"/>
    <mergeCell ref="AV9:BD9"/>
    <mergeCell ref="AV10:BD10"/>
    <mergeCell ref="AV13:BD13"/>
    <mergeCell ref="AV14:BD14"/>
    <mergeCell ref="AV15:BD15"/>
    <mergeCell ref="AV16:BD16"/>
    <mergeCell ref="AV17:BD17"/>
    <mergeCell ref="AV44:BD44"/>
    <mergeCell ref="AV31:BD31"/>
    <mergeCell ref="AV32:BD32"/>
    <mergeCell ref="B45:B50"/>
    <mergeCell ref="AV40:BD40"/>
    <mergeCell ref="AV41:BD41"/>
    <mergeCell ref="AV42:BD42"/>
    <mergeCell ref="C41:AR41"/>
    <mergeCell ref="AV43:BD43"/>
    <mergeCell ref="AV37:BD37"/>
    <mergeCell ref="AV38:BD38"/>
    <mergeCell ref="AV39:BD39"/>
    <mergeCell ref="AV45:BD45"/>
    <mergeCell ref="AV46:BD46"/>
    <mergeCell ref="AV47:BD47"/>
    <mergeCell ref="AV48:BD48"/>
    <mergeCell ref="AV49:BD49"/>
    <mergeCell ref="AV50:BD50"/>
    <mergeCell ref="C49:AR49"/>
    <mergeCell ref="C50:AR50"/>
    <mergeCell ref="B51:B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0619-9371-4A9D-A6B9-F4431362D530}">
  <dimension ref="A1:BH77"/>
  <sheetViews>
    <sheetView topLeftCell="AI129" zoomScale="79" zoomScaleNormal="55" workbookViewId="0">
      <selection activeCell="A5" sqref="A5:B77"/>
    </sheetView>
  </sheetViews>
  <sheetFormatPr baseColWidth="10" defaultRowHeight="13.8"/>
  <cols>
    <col min="2" max="2" width="24.5" customWidth="1"/>
    <col min="5" max="5" width="19.5" bestFit="1" customWidth="1"/>
    <col min="16" max="16" width="13.69921875" bestFit="1" customWidth="1"/>
    <col min="28" max="28" width="11.5" bestFit="1" customWidth="1"/>
    <col min="29" max="29" width="12.09765625" bestFit="1" customWidth="1"/>
    <col min="45" max="45" width="19" bestFit="1" customWidth="1"/>
    <col min="47" max="47" width="18.19921875" bestFit="1" customWidth="1"/>
    <col min="56" max="56" width="17.59765625" customWidth="1"/>
    <col min="57" max="57" width="70.296875" bestFit="1" customWidth="1"/>
    <col min="58" max="58" width="178.69921875" bestFit="1" customWidth="1"/>
    <col min="59" max="59" width="64.296875" bestFit="1" customWidth="1"/>
  </cols>
  <sheetData>
    <row r="1" spans="1:60">
      <c r="A1" s="342" t="s">
        <v>47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</row>
    <row r="2" spans="1:60">
      <c r="L2" s="281" t="s">
        <v>48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3" t="s">
        <v>49</v>
      </c>
      <c r="AM2" s="284"/>
      <c r="AN2" s="284"/>
      <c r="AO2" s="284"/>
      <c r="AP2" s="284"/>
      <c r="AQ2" s="284"/>
      <c r="AR2" s="284"/>
      <c r="AS2" s="3" t="s">
        <v>279</v>
      </c>
      <c r="AT2" s="131" t="s">
        <v>280</v>
      </c>
      <c r="AU2" s="3" t="s">
        <v>281</v>
      </c>
      <c r="AV2" s="286" t="s">
        <v>53</v>
      </c>
      <c r="AW2" s="286"/>
      <c r="AX2" s="286"/>
      <c r="AY2" s="286"/>
      <c r="AZ2" s="286"/>
      <c r="BA2" s="286"/>
      <c r="BB2" s="286"/>
      <c r="BC2" s="286"/>
      <c r="BD2" s="286"/>
      <c r="BE2" s="135" t="s">
        <v>54</v>
      </c>
      <c r="BF2" s="131" t="s">
        <v>55</v>
      </c>
      <c r="BG2" s="135" t="s">
        <v>56</v>
      </c>
    </row>
    <row r="3" spans="1:60">
      <c r="A3" s="135" t="s">
        <v>57</v>
      </c>
      <c r="B3" s="135" t="s">
        <v>58</v>
      </c>
      <c r="C3" s="135" t="s">
        <v>59</v>
      </c>
      <c r="D3" s="135" t="s">
        <v>60</v>
      </c>
      <c r="E3" s="135" t="s">
        <v>61</v>
      </c>
      <c r="F3" s="135" t="s">
        <v>62</v>
      </c>
      <c r="G3" s="135" t="s">
        <v>63</v>
      </c>
      <c r="H3" s="131" t="s">
        <v>64</v>
      </c>
      <c r="I3" s="131" t="s">
        <v>65</v>
      </c>
      <c r="J3" s="131" t="s">
        <v>66</v>
      </c>
      <c r="K3" s="131" t="s">
        <v>67</v>
      </c>
      <c r="L3" s="135" t="s">
        <v>68</v>
      </c>
      <c r="M3" s="135" t="s">
        <v>69</v>
      </c>
      <c r="N3" s="135" t="s">
        <v>70</v>
      </c>
      <c r="O3" s="135" t="s">
        <v>71</v>
      </c>
      <c r="P3" s="135" t="s">
        <v>72</v>
      </c>
      <c r="Q3" s="135" t="s">
        <v>73</v>
      </c>
      <c r="R3" s="135" t="s">
        <v>74</v>
      </c>
      <c r="S3" s="135" t="s">
        <v>75</v>
      </c>
      <c r="T3" s="135" t="s">
        <v>76</v>
      </c>
      <c r="U3" s="135" t="s">
        <v>77</v>
      </c>
      <c r="V3" s="135" t="s">
        <v>78</v>
      </c>
      <c r="W3" s="135" t="s">
        <v>79</v>
      </c>
      <c r="X3" s="135" t="s">
        <v>80</v>
      </c>
      <c r="Y3" s="135" t="s">
        <v>81</v>
      </c>
      <c r="Z3" s="135" t="s">
        <v>82</v>
      </c>
      <c r="AA3" s="135" t="s">
        <v>83</v>
      </c>
      <c r="AB3" s="135" t="s">
        <v>84</v>
      </c>
      <c r="AC3" s="135" t="s">
        <v>85</v>
      </c>
      <c r="AD3" s="135" t="s">
        <v>86</v>
      </c>
      <c r="AE3" s="135" t="s">
        <v>87</v>
      </c>
      <c r="AF3" s="135" t="s">
        <v>88</v>
      </c>
      <c r="AG3" s="135" t="s">
        <v>89</v>
      </c>
      <c r="AH3" s="135" t="s">
        <v>62</v>
      </c>
      <c r="AI3" s="135" t="s">
        <v>90</v>
      </c>
      <c r="AJ3" s="135" t="s">
        <v>91</v>
      </c>
      <c r="AK3" s="135" t="s">
        <v>92</v>
      </c>
      <c r="AL3" s="131" t="s">
        <v>93</v>
      </c>
      <c r="AM3" s="131" t="s">
        <v>94</v>
      </c>
      <c r="AN3" s="131" t="s">
        <v>95</v>
      </c>
      <c r="AO3" s="131" t="s">
        <v>96</v>
      </c>
      <c r="AP3" s="131" t="s">
        <v>97</v>
      </c>
      <c r="AQ3" s="131" t="s">
        <v>98</v>
      </c>
      <c r="AR3" s="131" t="s">
        <v>99</v>
      </c>
    </row>
    <row r="4" spans="1:60">
      <c r="AV4" s="334"/>
      <c r="AW4" s="334"/>
      <c r="AX4" s="334"/>
      <c r="AY4" s="334"/>
      <c r="AZ4" s="334"/>
      <c r="BA4" s="334"/>
      <c r="BB4" s="334"/>
      <c r="BC4" s="334"/>
      <c r="BD4" s="334"/>
    </row>
    <row r="5" spans="1:60">
      <c r="A5" s="285" t="s">
        <v>465</v>
      </c>
      <c r="B5" s="325" t="s">
        <v>40</v>
      </c>
      <c r="C5" s="134"/>
      <c r="D5" s="134"/>
      <c r="E5" s="134"/>
      <c r="F5" s="134"/>
      <c r="G5" s="133">
        <v>13</v>
      </c>
      <c r="H5" s="133">
        <v>13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3">
        <v>13</v>
      </c>
      <c r="AJ5" s="134"/>
      <c r="AK5" s="134"/>
      <c r="AL5" s="134"/>
      <c r="AM5" s="134"/>
      <c r="AN5" s="134"/>
      <c r="AO5" s="134"/>
      <c r="AP5" s="134"/>
      <c r="AQ5" s="134"/>
      <c r="AR5" s="133">
        <v>13</v>
      </c>
      <c r="AS5" s="133" t="s">
        <v>471</v>
      </c>
      <c r="AT5" s="134">
        <v>27</v>
      </c>
      <c r="AU5" s="109">
        <v>45932</v>
      </c>
      <c r="AV5" s="295" t="s">
        <v>466</v>
      </c>
      <c r="AW5" s="295"/>
      <c r="AX5" s="295"/>
      <c r="AY5" s="295"/>
      <c r="AZ5" s="295"/>
      <c r="BA5" s="295"/>
      <c r="BB5" s="295"/>
      <c r="BC5" s="295"/>
      <c r="BD5" s="295"/>
      <c r="BE5" s="134" t="s">
        <v>467</v>
      </c>
      <c r="BF5" s="134" t="s">
        <v>468</v>
      </c>
      <c r="BG5" s="134" t="s">
        <v>469</v>
      </c>
    </row>
    <row r="6" spans="1:60">
      <c r="A6" s="285"/>
      <c r="B6" s="332"/>
      <c r="C6" s="133">
        <v>5</v>
      </c>
      <c r="D6" s="134"/>
      <c r="E6" s="134"/>
      <c r="F6" s="134"/>
      <c r="G6" s="133">
        <v>5</v>
      </c>
      <c r="H6" s="134"/>
      <c r="I6" s="133">
        <v>2</v>
      </c>
      <c r="J6" s="133">
        <v>5</v>
      </c>
      <c r="K6" s="133">
        <v>2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3" t="s">
        <v>476</v>
      </c>
      <c r="AT6" s="134">
        <v>17</v>
      </c>
      <c r="AU6" s="109">
        <v>45940</v>
      </c>
      <c r="AV6" s="292" t="s">
        <v>473</v>
      </c>
      <c r="AW6" s="293"/>
      <c r="AX6" s="293"/>
      <c r="AY6" s="293"/>
      <c r="AZ6" s="293"/>
      <c r="BA6" s="293"/>
      <c r="BB6" s="293"/>
      <c r="BC6" s="293"/>
      <c r="BD6" s="294"/>
      <c r="BE6" s="134" t="s">
        <v>475</v>
      </c>
      <c r="BF6" s="134" t="s">
        <v>474</v>
      </c>
      <c r="BG6" s="134" t="s">
        <v>158</v>
      </c>
    </row>
    <row r="7" spans="1:60">
      <c r="A7" s="285"/>
      <c r="B7" s="332"/>
      <c r="C7" s="134"/>
      <c r="D7" s="134"/>
      <c r="E7" s="134"/>
      <c r="F7" s="134"/>
      <c r="G7" s="133">
        <v>16</v>
      </c>
      <c r="H7" s="133">
        <v>16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3">
        <v>16</v>
      </c>
      <c r="AJ7" s="134"/>
      <c r="AK7" s="134"/>
      <c r="AL7" s="134"/>
      <c r="AM7" s="134"/>
      <c r="AN7" s="134"/>
      <c r="AO7" s="134"/>
      <c r="AP7" s="134"/>
      <c r="AQ7" s="134"/>
      <c r="AR7" s="133">
        <v>16</v>
      </c>
      <c r="AS7" s="133" t="s">
        <v>483</v>
      </c>
      <c r="AT7" s="134">
        <v>33</v>
      </c>
      <c r="AU7" s="109">
        <v>45943</v>
      </c>
      <c r="AV7" s="292" t="s">
        <v>478</v>
      </c>
      <c r="AW7" s="293"/>
      <c r="AX7" s="293"/>
      <c r="AY7" s="293"/>
      <c r="AZ7" s="293"/>
      <c r="BA7" s="293"/>
      <c r="BB7" s="293"/>
      <c r="BC7" s="293"/>
      <c r="BD7" s="294"/>
      <c r="BE7" s="134" t="s">
        <v>467</v>
      </c>
      <c r="BF7" s="134" t="s">
        <v>480</v>
      </c>
      <c r="BG7" s="134" t="s">
        <v>481</v>
      </c>
    </row>
    <row r="8" spans="1:60">
      <c r="A8" s="285"/>
      <c r="B8" s="332"/>
      <c r="C8" s="134"/>
      <c r="D8" s="134"/>
      <c r="E8" s="134"/>
      <c r="F8" s="134"/>
      <c r="G8" s="133">
        <v>11</v>
      </c>
      <c r="H8" s="133">
        <v>11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3">
        <v>11</v>
      </c>
      <c r="AJ8" s="134"/>
      <c r="AK8" s="134"/>
      <c r="AL8" s="134"/>
      <c r="AM8" s="134"/>
      <c r="AN8" s="134"/>
      <c r="AO8" s="134"/>
      <c r="AP8" s="134"/>
      <c r="AQ8" s="134"/>
      <c r="AR8" s="133">
        <v>11</v>
      </c>
      <c r="AS8" s="133" t="s">
        <v>488</v>
      </c>
      <c r="AT8" s="134">
        <v>17</v>
      </c>
      <c r="AU8" s="109">
        <v>45943</v>
      </c>
      <c r="AV8" s="292" t="s">
        <v>485</v>
      </c>
      <c r="AW8" s="293"/>
      <c r="AX8" s="293"/>
      <c r="AY8" s="293"/>
      <c r="AZ8" s="293"/>
      <c r="BA8" s="293"/>
      <c r="BB8" s="293"/>
      <c r="BC8" s="293"/>
      <c r="BD8" s="294"/>
      <c r="BE8" s="134" t="s">
        <v>467</v>
      </c>
      <c r="BF8" s="134" t="s">
        <v>486</v>
      </c>
      <c r="BG8" s="134" t="s">
        <v>487</v>
      </c>
    </row>
    <row r="9" spans="1:60">
      <c r="A9" s="285"/>
      <c r="B9" s="333"/>
      <c r="C9" s="11"/>
      <c r="D9" s="11"/>
      <c r="E9" s="11"/>
      <c r="F9" s="11"/>
      <c r="G9" s="132">
        <v>19</v>
      </c>
      <c r="H9" s="132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32">
        <v>19</v>
      </c>
      <c r="AJ9" s="11"/>
      <c r="AK9" s="11"/>
      <c r="AL9" s="11"/>
      <c r="AM9" s="11"/>
      <c r="AN9" s="11"/>
      <c r="AO9" s="11"/>
      <c r="AP9" s="11"/>
      <c r="AQ9" s="11"/>
      <c r="AR9" s="132">
        <v>19</v>
      </c>
      <c r="AS9" s="132" t="s">
        <v>492</v>
      </c>
      <c r="AT9" s="11">
        <v>36</v>
      </c>
      <c r="AU9" s="12">
        <v>45943</v>
      </c>
      <c r="AV9" s="316" t="s">
        <v>489</v>
      </c>
      <c r="AW9" s="317"/>
      <c r="AX9" s="317"/>
      <c r="AY9" s="317"/>
      <c r="AZ9" s="317"/>
      <c r="BA9" s="317"/>
      <c r="BB9" s="317"/>
      <c r="BC9" s="317"/>
      <c r="BD9" s="318"/>
      <c r="BE9" s="11" t="s">
        <v>467</v>
      </c>
      <c r="BF9" s="11" t="s">
        <v>490</v>
      </c>
      <c r="BG9" s="11" t="s">
        <v>481</v>
      </c>
    </row>
    <row r="10" spans="1:60">
      <c r="A10" s="285"/>
      <c r="B10" s="325" t="s">
        <v>36</v>
      </c>
      <c r="C10" s="134"/>
      <c r="D10" s="134"/>
      <c r="E10" s="134"/>
      <c r="F10" s="134"/>
      <c r="G10" s="133">
        <v>44</v>
      </c>
      <c r="H10" s="133">
        <v>44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3">
        <v>44</v>
      </c>
      <c r="AJ10" s="134"/>
      <c r="AK10" s="134"/>
      <c r="AL10" s="134"/>
      <c r="AM10" s="134"/>
      <c r="AN10" s="134"/>
      <c r="AO10" s="134"/>
      <c r="AP10" s="134"/>
      <c r="AQ10" s="134"/>
      <c r="AR10" s="133">
        <v>44</v>
      </c>
      <c r="AS10" s="133" t="s">
        <v>498</v>
      </c>
      <c r="AT10" s="134">
        <v>91</v>
      </c>
      <c r="AU10" s="109">
        <v>45938</v>
      </c>
      <c r="AV10" s="292" t="s">
        <v>495</v>
      </c>
      <c r="AW10" s="293"/>
      <c r="AX10" s="293"/>
      <c r="AY10" s="293"/>
      <c r="AZ10" s="293"/>
      <c r="BA10" s="293"/>
      <c r="BB10" s="293"/>
      <c r="BC10" s="293"/>
      <c r="BD10" s="294"/>
      <c r="BE10" s="134" t="s">
        <v>467</v>
      </c>
      <c r="BF10" s="134" t="s">
        <v>496</v>
      </c>
      <c r="BG10" s="134" t="s">
        <v>497</v>
      </c>
      <c r="BH10" s="124"/>
    </row>
    <row r="11" spans="1:60">
      <c r="A11" s="285"/>
      <c r="B11" s="332"/>
      <c r="C11" s="145"/>
      <c r="D11" s="145"/>
      <c r="E11" s="145"/>
      <c r="F11" s="145"/>
      <c r="G11" s="146">
        <v>33</v>
      </c>
      <c r="H11" s="146">
        <v>33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6">
        <v>33</v>
      </c>
      <c r="AJ11" s="145"/>
      <c r="AK11" s="145"/>
      <c r="AL11" s="145"/>
      <c r="AM11" s="145"/>
      <c r="AN11" s="145"/>
      <c r="AO11" s="145"/>
      <c r="AP11" s="145"/>
      <c r="AQ11" s="145"/>
      <c r="AR11" s="146">
        <v>33</v>
      </c>
      <c r="AS11" s="146" t="s">
        <v>574</v>
      </c>
      <c r="AT11" s="145">
        <v>88</v>
      </c>
      <c r="AU11" s="109">
        <v>45938</v>
      </c>
      <c r="AV11" s="292" t="s">
        <v>569</v>
      </c>
      <c r="AW11" s="293"/>
      <c r="AX11" s="293"/>
      <c r="AY11" s="293"/>
      <c r="AZ11" s="293"/>
      <c r="BA11" s="293"/>
      <c r="BB11" s="293"/>
      <c r="BC11" s="293"/>
      <c r="BD11" s="294"/>
      <c r="BE11" s="145" t="s">
        <v>570</v>
      </c>
      <c r="BF11" s="145" t="s">
        <v>571</v>
      </c>
      <c r="BG11" s="145" t="s">
        <v>572</v>
      </c>
    </row>
    <row r="12" spans="1:60">
      <c r="A12" s="285"/>
      <c r="B12" s="333"/>
      <c r="C12" s="145"/>
      <c r="D12" s="145"/>
      <c r="E12" s="145"/>
      <c r="F12" s="145"/>
      <c r="G12" s="146">
        <v>18</v>
      </c>
      <c r="H12" s="146">
        <v>18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6">
        <v>18</v>
      </c>
      <c r="AJ12" s="145"/>
      <c r="AK12" s="145"/>
      <c r="AL12" s="145"/>
      <c r="AM12" s="145"/>
      <c r="AN12" s="145"/>
      <c r="AO12" s="145"/>
      <c r="AP12" s="145"/>
      <c r="AQ12" s="145"/>
      <c r="AR12" s="146">
        <v>18</v>
      </c>
      <c r="AS12" s="146" t="s">
        <v>579</v>
      </c>
      <c r="AT12" s="145">
        <v>22</v>
      </c>
      <c r="AU12" s="109">
        <v>45952</v>
      </c>
      <c r="AV12" s="292" t="s">
        <v>576</v>
      </c>
      <c r="AW12" s="293"/>
      <c r="AX12" s="293"/>
      <c r="AY12" s="293"/>
      <c r="AZ12" s="293"/>
      <c r="BA12" s="293"/>
      <c r="BB12" s="293"/>
      <c r="BC12" s="293"/>
      <c r="BD12" s="294"/>
      <c r="BE12" s="145" t="s">
        <v>506</v>
      </c>
      <c r="BF12" s="145" t="s">
        <v>577</v>
      </c>
      <c r="BG12" s="145" t="s">
        <v>578</v>
      </c>
    </row>
    <row r="13" spans="1:60">
      <c r="A13" s="285"/>
      <c r="B13" s="325" t="s">
        <v>34</v>
      </c>
      <c r="C13" s="134"/>
      <c r="D13" s="134"/>
      <c r="E13" s="134"/>
      <c r="F13" s="134"/>
      <c r="G13" s="134">
        <v>3</v>
      </c>
      <c r="H13" s="134"/>
      <c r="I13" s="133">
        <v>1</v>
      </c>
      <c r="J13" s="133">
        <v>2</v>
      </c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3">
        <v>3</v>
      </c>
      <c r="AJ13" s="134"/>
      <c r="AK13" s="134"/>
      <c r="AL13" s="134"/>
      <c r="AM13" s="134"/>
      <c r="AN13" s="134"/>
      <c r="AO13" s="134"/>
      <c r="AP13" s="134"/>
      <c r="AQ13" s="134"/>
      <c r="AR13" s="133">
        <v>3</v>
      </c>
      <c r="AS13" s="133" t="s">
        <v>322</v>
      </c>
      <c r="AT13" s="134">
        <v>7</v>
      </c>
      <c r="AU13" s="109">
        <v>45939</v>
      </c>
      <c r="AV13" s="292" t="s">
        <v>499</v>
      </c>
      <c r="AW13" s="293"/>
      <c r="AX13" s="293"/>
      <c r="AY13" s="293"/>
      <c r="AZ13" s="293"/>
      <c r="BA13" s="293"/>
      <c r="BB13" s="293"/>
      <c r="BC13" s="293"/>
      <c r="BD13" s="294"/>
      <c r="BE13" s="134" t="s">
        <v>500</v>
      </c>
      <c r="BF13" s="134" t="s">
        <v>501</v>
      </c>
      <c r="BG13" s="134" t="s">
        <v>502</v>
      </c>
    </row>
    <row r="14" spans="1:60">
      <c r="A14" s="285"/>
      <c r="B14" s="332"/>
      <c r="C14" s="134"/>
      <c r="D14" s="134"/>
      <c r="E14" s="134"/>
      <c r="F14" s="134"/>
      <c r="G14" s="133">
        <v>17</v>
      </c>
      <c r="H14" s="133">
        <v>17</v>
      </c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3">
        <v>17</v>
      </c>
      <c r="AJ14" s="134"/>
      <c r="AK14" s="134"/>
      <c r="AL14" s="134"/>
      <c r="AM14" s="134"/>
      <c r="AN14" s="134"/>
      <c r="AO14" s="134"/>
      <c r="AP14" s="134"/>
      <c r="AQ14" s="134"/>
      <c r="AR14" s="133">
        <v>17</v>
      </c>
      <c r="AS14" s="133" t="s">
        <v>508</v>
      </c>
      <c r="AT14" s="134">
        <v>54</v>
      </c>
      <c r="AU14" s="109">
        <v>45937</v>
      </c>
      <c r="AV14" s="292" t="s">
        <v>504</v>
      </c>
      <c r="AW14" s="293"/>
      <c r="AX14" s="293"/>
      <c r="AY14" s="293"/>
      <c r="AZ14" s="293"/>
      <c r="BA14" s="293"/>
      <c r="BB14" s="293"/>
      <c r="BC14" s="293"/>
      <c r="BD14" s="294"/>
      <c r="BE14" s="134" t="s">
        <v>505</v>
      </c>
      <c r="BF14" s="134" t="s">
        <v>507</v>
      </c>
      <c r="BG14" s="134" t="s">
        <v>509</v>
      </c>
    </row>
    <row r="15" spans="1:60">
      <c r="A15" s="285"/>
      <c r="B15" s="332"/>
      <c r="C15" s="134"/>
      <c r="D15" s="134"/>
      <c r="E15" s="134"/>
      <c r="F15" s="134"/>
      <c r="G15" s="133">
        <v>6</v>
      </c>
      <c r="H15" s="134"/>
      <c r="I15" s="133">
        <v>2</v>
      </c>
      <c r="J15" s="133">
        <v>4</v>
      </c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3">
        <v>6</v>
      </c>
      <c r="AJ15" s="134"/>
      <c r="AK15" s="134"/>
      <c r="AL15" s="134"/>
      <c r="AM15" s="134"/>
      <c r="AN15" s="134"/>
      <c r="AO15" s="134"/>
      <c r="AP15" s="134"/>
      <c r="AQ15" s="134"/>
      <c r="AR15" s="133">
        <v>6</v>
      </c>
      <c r="AS15" s="133" t="s">
        <v>515</v>
      </c>
      <c r="AT15" s="134">
        <v>25</v>
      </c>
      <c r="AU15" s="109">
        <v>45947</v>
      </c>
      <c r="AV15" s="295" t="s">
        <v>512</v>
      </c>
      <c r="AW15" s="295"/>
      <c r="AX15" s="295"/>
      <c r="AY15" s="295"/>
      <c r="AZ15" s="295"/>
      <c r="BA15" s="295"/>
      <c r="BB15" s="295"/>
      <c r="BC15" s="295"/>
      <c r="BD15" s="295"/>
      <c r="BE15" s="134" t="s">
        <v>513</v>
      </c>
      <c r="BF15" s="134" t="s">
        <v>514</v>
      </c>
      <c r="BG15" s="134" t="s">
        <v>158</v>
      </c>
    </row>
    <row r="16" spans="1:60">
      <c r="A16" s="285"/>
      <c r="B16" s="332"/>
      <c r="C16" s="290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291"/>
      <c r="AS16" s="133" t="s">
        <v>519</v>
      </c>
      <c r="AT16" s="134">
        <v>12</v>
      </c>
      <c r="AU16" s="109">
        <v>45938</v>
      </c>
      <c r="AV16" s="292" t="s">
        <v>516</v>
      </c>
      <c r="AW16" s="293"/>
      <c r="AX16" s="293"/>
      <c r="AY16" s="293"/>
      <c r="AZ16" s="293"/>
      <c r="BA16" s="293"/>
      <c r="BB16" s="293"/>
      <c r="BC16" s="293"/>
      <c r="BD16" s="294"/>
      <c r="BE16" s="134" t="s">
        <v>506</v>
      </c>
      <c r="BF16" s="134" t="s">
        <v>517</v>
      </c>
      <c r="BG16" s="134" t="s">
        <v>158</v>
      </c>
    </row>
    <row r="17" spans="1:59">
      <c r="A17" s="285"/>
      <c r="B17" s="333"/>
      <c r="C17" s="143"/>
      <c r="D17" s="143"/>
      <c r="E17" s="143"/>
      <c r="F17" s="143"/>
      <c r="G17" s="142">
        <v>3</v>
      </c>
      <c r="H17" s="143"/>
      <c r="I17" s="143"/>
      <c r="J17" s="142">
        <v>3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2">
        <v>3</v>
      </c>
      <c r="AJ17" s="143"/>
      <c r="AK17" s="143"/>
      <c r="AL17" s="143"/>
      <c r="AM17" s="143"/>
      <c r="AN17" s="143"/>
      <c r="AO17" s="143"/>
      <c r="AP17" s="143"/>
      <c r="AQ17" s="143"/>
      <c r="AR17" s="142">
        <v>3</v>
      </c>
      <c r="AS17" s="142" t="s">
        <v>344</v>
      </c>
      <c r="AT17" s="143">
        <v>3</v>
      </c>
      <c r="AU17" s="109">
        <v>45952</v>
      </c>
      <c r="AV17" s="292" t="s">
        <v>546</v>
      </c>
      <c r="AW17" s="293"/>
      <c r="AX17" s="293"/>
      <c r="AY17" s="293"/>
      <c r="AZ17" s="293"/>
      <c r="BA17" s="293"/>
      <c r="BB17" s="293"/>
      <c r="BC17" s="293"/>
      <c r="BD17" s="294"/>
      <c r="BE17" s="143" t="s">
        <v>548</v>
      </c>
      <c r="BF17" s="143" t="s">
        <v>547</v>
      </c>
      <c r="BG17" s="143" t="s">
        <v>228</v>
      </c>
    </row>
    <row r="18" spans="1:59">
      <c r="A18" s="285"/>
      <c r="B18" s="325" t="s">
        <v>493</v>
      </c>
      <c r="C18" s="152"/>
      <c r="D18" s="152"/>
      <c r="E18" s="152"/>
      <c r="F18" s="152"/>
      <c r="G18" s="151">
        <v>8</v>
      </c>
      <c r="H18" s="151">
        <v>4</v>
      </c>
      <c r="I18" s="151">
        <v>1</v>
      </c>
      <c r="J18" s="151">
        <v>2</v>
      </c>
      <c r="K18" s="151">
        <v>1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1">
        <v>8</v>
      </c>
      <c r="AJ18" s="152"/>
      <c r="AK18" s="152"/>
      <c r="AL18" s="151">
        <v>1</v>
      </c>
      <c r="AM18" s="152"/>
      <c r="AN18" s="152"/>
      <c r="AO18" s="152"/>
      <c r="AP18" s="152"/>
      <c r="AQ18" s="152"/>
      <c r="AR18" s="151">
        <v>7</v>
      </c>
      <c r="AS18" s="151" t="s">
        <v>580</v>
      </c>
      <c r="AT18" s="152">
        <v>26</v>
      </c>
      <c r="AU18" s="109" t="s">
        <v>551</v>
      </c>
      <c r="AV18" s="295" t="s">
        <v>552</v>
      </c>
      <c r="AW18" s="295"/>
      <c r="AX18" s="295"/>
      <c r="AY18" s="295"/>
      <c r="AZ18" s="295"/>
      <c r="BA18" s="295"/>
      <c r="BB18" s="295"/>
      <c r="BC18" s="295"/>
      <c r="BD18" s="295"/>
      <c r="BE18" s="152" t="s">
        <v>506</v>
      </c>
      <c r="BF18" s="152" t="s">
        <v>553</v>
      </c>
      <c r="BG18" s="152" t="s">
        <v>158</v>
      </c>
    </row>
    <row r="19" spans="1:59">
      <c r="A19" s="285"/>
      <c r="B19" s="333"/>
      <c r="C19" s="143"/>
      <c r="D19" s="143"/>
      <c r="E19" s="143"/>
      <c r="F19" s="143"/>
      <c r="G19" s="142">
        <v>11</v>
      </c>
      <c r="H19" s="143"/>
      <c r="I19" s="142">
        <v>1</v>
      </c>
      <c r="J19" s="142">
        <v>9</v>
      </c>
      <c r="K19" s="142">
        <v>1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2">
        <v>11</v>
      </c>
      <c r="AJ19" s="143"/>
      <c r="AK19" s="143"/>
      <c r="AL19" s="142">
        <v>1</v>
      </c>
      <c r="AM19" s="143"/>
      <c r="AN19" s="143"/>
      <c r="AO19" s="143"/>
      <c r="AP19" s="143"/>
      <c r="AQ19" s="143"/>
      <c r="AR19" s="142">
        <v>10</v>
      </c>
      <c r="AS19" s="142" t="s">
        <v>558</v>
      </c>
      <c r="AT19" s="143">
        <v>18</v>
      </c>
      <c r="AU19" s="109">
        <v>45943</v>
      </c>
      <c r="AV19" s="292" t="s">
        <v>554</v>
      </c>
      <c r="AW19" s="293"/>
      <c r="AX19" s="293"/>
      <c r="AY19" s="293"/>
      <c r="AZ19" s="293"/>
      <c r="BA19" s="293"/>
      <c r="BB19" s="293"/>
      <c r="BC19" s="293"/>
      <c r="BD19" s="294"/>
      <c r="BE19" s="143" t="s">
        <v>506</v>
      </c>
      <c r="BF19" s="143" t="s">
        <v>555</v>
      </c>
      <c r="BG19" s="143" t="s">
        <v>556</v>
      </c>
    </row>
    <row r="20" spans="1:59">
      <c r="A20" s="285"/>
      <c r="B20" s="340" t="s">
        <v>549</v>
      </c>
      <c r="C20" s="152"/>
      <c r="D20" s="152"/>
      <c r="E20" s="152"/>
      <c r="F20" s="152"/>
      <c r="G20" s="151">
        <v>11</v>
      </c>
      <c r="H20" s="151">
        <v>11</v>
      </c>
      <c r="I20" s="152"/>
      <c r="J20" s="151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1">
        <v>11</v>
      </c>
      <c r="AJ20" s="152"/>
      <c r="AK20" s="152"/>
      <c r="AL20" s="152"/>
      <c r="AM20" s="152"/>
      <c r="AN20" s="152"/>
      <c r="AO20" s="152"/>
      <c r="AP20" s="152"/>
      <c r="AQ20" s="152"/>
      <c r="AR20" s="151">
        <v>11</v>
      </c>
      <c r="AS20" s="151" t="s">
        <v>587</v>
      </c>
      <c r="AT20" s="152">
        <v>28</v>
      </c>
      <c r="AU20" s="109">
        <v>45951</v>
      </c>
      <c r="AV20" s="292" t="s">
        <v>583</v>
      </c>
      <c r="AW20" s="293"/>
      <c r="AX20" s="293"/>
      <c r="AY20" s="293"/>
      <c r="AZ20" s="293"/>
      <c r="BA20" s="293"/>
      <c r="BB20" s="293"/>
      <c r="BC20" s="293"/>
      <c r="BD20" s="294"/>
      <c r="BE20" s="152" t="s">
        <v>584</v>
      </c>
      <c r="BF20" s="152" t="s">
        <v>585</v>
      </c>
      <c r="BG20" s="152" t="s">
        <v>586</v>
      </c>
    </row>
    <row r="21" spans="1:59">
      <c r="A21" s="285"/>
      <c r="B21" s="341"/>
      <c r="C21" s="156"/>
      <c r="D21" s="152"/>
      <c r="E21" s="152"/>
      <c r="F21" s="152"/>
      <c r="G21" s="151"/>
      <c r="H21" s="152"/>
      <c r="I21" s="152"/>
      <c r="J21" s="151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1"/>
      <c r="AJ21" s="152"/>
      <c r="AK21" s="152"/>
      <c r="AL21" s="152"/>
      <c r="AM21" s="152"/>
      <c r="AN21" s="152"/>
      <c r="AO21" s="152"/>
      <c r="AP21" s="152"/>
      <c r="AQ21" s="152"/>
      <c r="AR21" s="151"/>
      <c r="AS21" s="151" t="s">
        <v>593</v>
      </c>
      <c r="AT21" s="152">
        <v>11</v>
      </c>
      <c r="AU21" s="109">
        <v>45951</v>
      </c>
      <c r="AV21" s="292" t="s">
        <v>588</v>
      </c>
      <c r="AW21" s="293"/>
      <c r="AX21" s="293"/>
      <c r="AY21" s="293"/>
      <c r="AZ21" s="293"/>
      <c r="BA21" s="293"/>
      <c r="BB21" s="293"/>
      <c r="BC21" s="293"/>
      <c r="BD21" s="294"/>
      <c r="BE21" s="152" t="s">
        <v>589</v>
      </c>
      <c r="BF21" s="152" t="s">
        <v>590</v>
      </c>
      <c r="BG21" s="152" t="s">
        <v>591</v>
      </c>
    </row>
    <row r="22" spans="1:59">
      <c r="A22" s="285"/>
      <c r="B22" s="325" t="s">
        <v>550</v>
      </c>
      <c r="C22" s="143"/>
      <c r="D22" s="143"/>
      <c r="E22" s="143"/>
      <c r="F22" s="143"/>
      <c r="G22" s="142">
        <v>6</v>
      </c>
      <c r="H22" s="143"/>
      <c r="I22" s="142">
        <v>4</v>
      </c>
      <c r="J22" s="142">
        <v>1</v>
      </c>
      <c r="K22" s="142">
        <v>1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2">
        <v>6</v>
      </c>
      <c r="AJ22" s="143"/>
      <c r="AK22" s="143"/>
      <c r="AL22" s="143"/>
      <c r="AM22" s="143"/>
      <c r="AN22" s="143"/>
      <c r="AO22" s="143"/>
      <c r="AP22" s="143"/>
      <c r="AQ22" s="143"/>
      <c r="AR22" s="142">
        <v>6</v>
      </c>
      <c r="AS22" s="142" t="s">
        <v>189</v>
      </c>
      <c r="AT22" s="143">
        <v>10</v>
      </c>
      <c r="AU22" s="109">
        <v>45946</v>
      </c>
      <c r="AV22" s="292" t="s">
        <v>559</v>
      </c>
      <c r="AW22" s="293"/>
      <c r="AX22" s="293"/>
      <c r="AY22" s="293"/>
      <c r="AZ22" s="293"/>
      <c r="BA22" s="293"/>
      <c r="BB22" s="293"/>
      <c r="BC22" s="293"/>
      <c r="BD22" s="294"/>
      <c r="BE22" s="152" t="s">
        <v>560</v>
      </c>
      <c r="BF22" s="152" t="s">
        <v>561</v>
      </c>
      <c r="BG22" s="152" t="s">
        <v>562</v>
      </c>
    </row>
    <row r="23" spans="1:59">
      <c r="A23" s="285"/>
      <c r="B23" s="333"/>
      <c r="C23" s="151">
        <v>1</v>
      </c>
      <c r="D23" s="1"/>
      <c r="E23" s="1"/>
      <c r="F23" s="1"/>
      <c r="G23" s="151">
        <v>19</v>
      </c>
      <c r="H23" s="1"/>
      <c r="I23" s="151">
        <v>2</v>
      </c>
      <c r="J23" s="151">
        <v>9</v>
      </c>
      <c r="K23" s="151">
        <v>9</v>
      </c>
      <c r="L23" s="151">
        <v>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51">
        <v>19</v>
      </c>
      <c r="AJ23" s="1"/>
      <c r="AK23" s="1"/>
      <c r="AL23" s="1"/>
      <c r="AM23" s="1"/>
      <c r="AN23" s="1"/>
      <c r="AO23" s="1"/>
      <c r="AP23" s="1"/>
      <c r="AQ23" s="1"/>
      <c r="AR23" s="151">
        <v>20</v>
      </c>
      <c r="AS23" s="151" t="s">
        <v>567</v>
      </c>
      <c r="AT23" s="152">
        <v>32</v>
      </c>
      <c r="AU23" s="109">
        <v>45946</v>
      </c>
      <c r="AV23" s="295" t="s">
        <v>563</v>
      </c>
      <c r="AW23" s="295"/>
      <c r="AX23" s="295"/>
      <c r="AY23" s="295"/>
      <c r="AZ23" s="295"/>
      <c r="BA23" s="295"/>
      <c r="BB23" s="295"/>
      <c r="BC23" s="295"/>
      <c r="BD23" s="295"/>
      <c r="BE23" s="152" t="s">
        <v>564</v>
      </c>
      <c r="BF23" s="152" t="s">
        <v>565</v>
      </c>
      <c r="BG23" s="152" t="s">
        <v>566</v>
      </c>
    </row>
    <row r="24" spans="1:59">
      <c r="A24" s="285"/>
      <c r="B24" s="337" t="s">
        <v>142</v>
      </c>
      <c r="C24" s="163"/>
      <c r="D24" s="163"/>
      <c r="E24" s="163"/>
      <c r="F24" s="163"/>
      <c r="G24" s="164">
        <v>10</v>
      </c>
      <c r="H24" s="163"/>
      <c r="I24" s="164">
        <v>8</v>
      </c>
      <c r="J24" s="164">
        <v>2</v>
      </c>
      <c r="K24" s="163"/>
      <c r="L24" s="163"/>
      <c r="M24" s="163"/>
      <c r="N24" s="163"/>
      <c r="O24" s="163"/>
      <c r="P24" s="163"/>
      <c r="Q24" s="163"/>
      <c r="R24" s="163"/>
      <c r="S24" s="163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4">
        <v>10</v>
      </c>
      <c r="AJ24" s="161"/>
      <c r="AK24" s="161"/>
      <c r="AL24" s="161"/>
      <c r="AM24" s="161"/>
      <c r="AN24" s="161"/>
      <c r="AO24" s="161"/>
      <c r="AP24" s="161"/>
      <c r="AQ24" s="161"/>
      <c r="AR24" s="164">
        <v>10</v>
      </c>
      <c r="AS24" s="164" t="s">
        <v>598</v>
      </c>
      <c r="AT24" s="163">
        <v>30</v>
      </c>
      <c r="AU24" s="109">
        <v>45934</v>
      </c>
      <c r="AV24" s="295" t="s">
        <v>594</v>
      </c>
      <c r="AW24" s="295"/>
      <c r="AX24" s="295"/>
      <c r="AY24" s="295"/>
      <c r="AZ24" s="295"/>
      <c r="BA24" s="295"/>
      <c r="BB24" s="295"/>
      <c r="BC24" s="295"/>
      <c r="BD24" s="295"/>
      <c r="BE24" s="163" t="s">
        <v>506</v>
      </c>
      <c r="BF24" s="163" t="s">
        <v>595</v>
      </c>
      <c r="BG24" s="163" t="s">
        <v>596</v>
      </c>
    </row>
    <row r="25" spans="1:59">
      <c r="A25" s="285"/>
      <c r="B25" s="338"/>
      <c r="C25" s="164">
        <v>17</v>
      </c>
      <c r="D25" s="163"/>
      <c r="E25" s="163"/>
      <c r="F25" s="163"/>
      <c r="G25" s="164">
        <v>2</v>
      </c>
      <c r="H25" s="163"/>
      <c r="I25" s="164">
        <v>2</v>
      </c>
      <c r="J25" s="164">
        <v>14</v>
      </c>
      <c r="K25" s="164">
        <v>3</v>
      </c>
      <c r="L25" s="163"/>
      <c r="M25" s="163"/>
      <c r="N25" s="163"/>
      <c r="O25" s="163"/>
      <c r="P25" s="163"/>
      <c r="Q25" s="163"/>
      <c r="R25" s="163"/>
      <c r="S25" s="163"/>
      <c r="T25" s="164">
        <v>13</v>
      </c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4">
        <v>6</v>
      </c>
      <c r="AJ25" s="161"/>
      <c r="AK25" s="161"/>
      <c r="AL25" s="161"/>
      <c r="AM25" s="161"/>
      <c r="AN25" s="161"/>
      <c r="AO25" s="161"/>
      <c r="AP25" s="161"/>
      <c r="AQ25" s="161"/>
      <c r="AR25" s="164">
        <v>19</v>
      </c>
      <c r="AS25" s="164" t="s">
        <v>725</v>
      </c>
      <c r="AT25" s="163">
        <v>23</v>
      </c>
      <c r="AU25" s="169">
        <v>45938</v>
      </c>
      <c r="AV25" s="161" t="s">
        <v>721</v>
      </c>
      <c r="AW25" s="161"/>
      <c r="AX25" s="161"/>
      <c r="AY25" s="161"/>
      <c r="AZ25" s="161"/>
      <c r="BA25" s="161"/>
      <c r="BB25" s="161"/>
      <c r="BC25" s="161"/>
      <c r="BD25" s="161"/>
      <c r="BE25" s="163" t="s">
        <v>506</v>
      </c>
      <c r="BF25" s="163" t="s">
        <v>722</v>
      </c>
      <c r="BG25" s="163" t="s">
        <v>723</v>
      </c>
    </row>
    <row r="26" spans="1:59">
      <c r="A26" s="285"/>
      <c r="B26" s="339"/>
      <c r="C26" s="163"/>
      <c r="D26" s="163"/>
      <c r="E26" s="163"/>
      <c r="F26" s="163"/>
      <c r="G26" s="164">
        <v>3</v>
      </c>
      <c r="H26" s="163"/>
      <c r="I26" s="163"/>
      <c r="J26" s="163"/>
      <c r="K26" s="164">
        <v>3</v>
      </c>
      <c r="L26" s="163"/>
      <c r="M26" s="163"/>
      <c r="N26" s="163"/>
      <c r="O26" s="163"/>
      <c r="P26" s="163"/>
      <c r="Q26" s="163"/>
      <c r="R26" s="163"/>
      <c r="S26" s="163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4">
        <v>3</v>
      </c>
      <c r="AJ26" s="161"/>
      <c r="AK26" s="161"/>
      <c r="AL26" s="161"/>
      <c r="AM26" s="161"/>
      <c r="AN26" s="161"/>
      <c r="AO26" s="161"/>
      <c r="AP26" s="161"/>
      <c r="AQ26" s="161"/>
      <c r="AR26" s="164">
        <v>3</v>
      </c>
      <c r="AS26" s="164" t="s">
        <v>335</v>
      </c>
      <c r="AT26" s="163">
        <v>5</v>
      </c>
      <c r="AU26" s="161" t="s">
        <v>726</v>
      </c>
      <c r="AV26" s="161" t="s">
        <v>660</v>
      </c>
      <c r="AW26" s="161"/>
      <c r="AX26" s="161"/>
      <c r="AY26" s="161"/>
      <c r="AZ26" s="161"/>
      <c r="BA26" s="161"/>
      <c r="BB26" s="161"/>
      <c r="BC26" s="161"/>
      <c r="BD26" s="161"/>
      <c r="BE26" s="163" t="s">
        <v>727</v>
      </c>
      <c r="BF26" s="163" t="s">
        <v>728</v>
      </c>
      <c r="BG26" s="163" t="s">
        <v>729</v>
      </c>
    </row>
    <row r="27" spans="1:59">
      <c r="A27" s="285"/>
      <c r="B27" s="325" t="s">
        <v>303</v>
      </c>
      <c r="C27" s="152"/>
      <c r="D27" s="152"/>
      <c r="E27" s="152"/>
      <c r="F27" s="152"/>
      <c r="G27" s="151">
        <v>14</v>
      </c>
      <c r="H27" s="152"/>
      <c r="I27" s="151">
        <v>8</v>
      </c>
      <c r="J27" s="151">
        <v>6</v>
      </c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1">
        <v>14</v>
      </c>
      <c r="AJ27" s="152"/>
      <c r="AK27" s="152"/>
      <c r="AL27" s="152"/>
      <c r="AM27" s="152"/>
      <c r="AN27" s="152"/>
      <c r="AO27" s="152"/>
      <c r="AP27" s="152"/>
      <c r="AQ27" s="152"/>
      <c r="AR27" s="151">
        <v>14</v>
      </c>
      <c r="AS27" s="151" t="s">
        <v>603</v>
      </c>
      <c r="AT27" s="152">
        <v>30</v>
      </c>
      <c r="AU27" s="109">
        <v>45937</v>
      </c>
      <c r="AV27" s="292" t="s">
        <v>599</v>
      </c>
      <c r="AW27" s="293"/>
      <c r="AX27" s="293"/>
      <c r="AY27" s="293"/>
      <c r="AZ27" s="293"/>
      <c r="BA27" s="293"/>
      <c r="BB27" s="293"/>
      <c r="BC27" s="293"/>
      <c r="BD27" s="294"/>
      <c r="BE27" s="152" t="s">
        <v>600</v>
      </c>
      <c r="BF27" s="152" t="s">
        <v>601</v>
      </c>
      <c r="BG27" s="152" t="s">
        <v>602</v>
      </c>
    </row>
    <row r="28" spans="1:59">
      <c r="A28" s="285"/>
      <c r="B28" s="332"/>
      <c r="C28" s="152"/>
      <c r="D28" s="152"/>
      <c r="E28" s="152"/>
      <c r="F28" s="152"/>
      <c r="G28" s="151">
        <v>8</v>
      </c>
      <c r="H28" s="152"/>
      <c r="I28" s="151">
        <v>4</v>
      </c>
      <c r="J28" s="151">
        <v>2</v>
      </c>
      <c r="K28" s="151">
        <v>2</v>
      </c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1">
        <v>8</v>
      </c>
      <c r="AJ28" s="152"/>
      <c r="AK28" s="152"/>
      <c r="AL28" s="152"/>
      <c r="AM28" s="152"/>
      <c r="AN28" s="152"/>
      <c r="AO28" s="152"/>
      <c r="AP28" s="152"/>
      <c r="AQ28" s="152"/>
      <c r="AR28" s="151">
        <v>8</v>
      </c>
      <c r="AS28" s="157" t="s">
        <v>607</v>
      </c>
      <c r="AT28" s="152">
        <v>30</v>
      </c>
      <c r="AU28" s="109">
        <v>45938</v>
      </c>
      <c r="AV28" s="292" t="s">
        <v>605</v>
      </c>
      <c r="AW28" s="293"/>
      <c r="AX28" s="293"/>
      <c r="AY28" s="293"/>
      <c r="AZ28" s="293"/>
      <c r="BA28" s="293"/>
      <c r="BB28" s="293"/>
      <c r="BC28" s="293"/>
      <c r="BD28" s="294"/>
      <c r="BE28" s="152" t="s">
        <v>600</v>
      </c>
      <c r="BF28" s="152" t="s">
        <v>601</v>
      </c>
      <c r="BG28" s="152" t="s">
        <v>257</v>
      </c>
    </row>
    <row r="29" spans="1:59">
      <c r="A29" s="285"/>
      <c r="B29" s="332"/>
      <c r="C29" s="160"/>
      <c r="D29" s="160"/>
      <c r="E29" s="160"/>
      <c r="F29" s="160"/>
      <c r="G29" s="159">
        <v>1</v>
      </c>
      <c r="H29" s="160"/>
      <c r="I29" s="160"/>
      <c r="J29" s="159">
        <v>1</v>
      </c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59">
        <v>1</v>
      </c>
      <c r="AJ29" s="160"/>
      <c r="AK29" s="160"/>
      <c r="AL29" s="160"/>
      <c r="AM29" s="160"/>
      <c r="AN29" s="160"/>
      <c r="AO29" s="160"/>
      <c r="AP29" s="160"/>
      <c r="AQ29" s="160"/>
      <c r="AR29" s="159">
        <v>1</v>
      </c>
      <c r="AS29" s="157" t="s">
        <v>412</v>
      </c>
      <c r="AT29" s="160">
        <v>7</v>
      </c>
      <c r="AU29" s="109">
        <v>45961</v>
      </c>
      <c r="AV29" s="292" t="s">
        <v>627</v>
      </c>
      <c r="AW29" s="293"/>
      <c r="AX29" s="293"/>
      <c r="AY29" s="293"/>
      <c r="AZ29" s="293"/>
      <c r="BA29" s="293"/>
      <c r="BB29" s="293"/>
      <c r="BC29" s="293"/>
      <c r="BD29" s="294"/>
      <c r="BE29" s="160" t="s">
        <v>103</v>
      </c>
      <c r="BF29" s="160" t="s">
        <v>633</v>
      </c>
      <c r="BG29" s="160" t="s">
        <v>630</v>
      </c>
    </row>
    <row r="30" spans="1:59">
      <c r="A30" s="285"/>
      <c r="B30" s="332"/>
      <c r="C30" s="160"/>
      <c r="D30" s="160"/>
      <c r="E30" s="160"/>
      <c r="F30" s="160"/>
      <c r="G30" s="159">
        <v>1</v>
      </c>
      <c r="H30" s="160"/>
      <c r="I30" s="160"/>
      <c r="J30" s="159">
        <v>1</v>
      </c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59">
        <v>1</v>
      </c>
      <c r="AJ30" s="160"/>
      <c r="AK30" s="160"/>
      <c r="AL30" s="160"/>
      <c r="AM30" s="160"/>
      <c r="AN30" s="160"/>
      <c r="AO30" s="160"/>
      <c r="AP30" s="160"/>
      <c r="AQ30" s="160"/>
      <c r="AR30" s="159">
        <v>1</v>
      </c>
      <c r="AS30" s="157" t="s">
        <v>412</v>
      </c>
      <c r="AT30" s="160">
        <v>7</v>
      </c>
      <c r="AU30" s="109">
        <v>45961</v>
      </c>
      <c r="AV30" s="292" t="s">
        <v>627</v>
      </c>
      <c r="AW30" s="293"/>
      <c r="AX30" s="293"/>
      <c r="AY30" s="293"/>
      <c r="AZ30" s="293"/>
      <c r="BA30" s="293"/>
      <c r="BB30" s="293"/>
      <c r="BC30" s="293"/>
      <c r="BD30" s="294"/>
      <c r="BE30" s="160" t="s">
        <v>103</v>
      </c>
      <c r="BF30" s="160" t="s">
        <v>633</v>
      </c>
      <c r="BG30" s="160" t="s">
        <v>630</v>
      </c>
    </row>
    <row r="31" spans="1:59">
      <c r="A31" s="285"/>
      <c r="B31" s="332"/>
      <c r="C31" s="154"/>
      <c r="D31" s="154"/>
      <c r="E31" s="154"/>
      <c r="F31" s="154"/>
      <c r="G31" s="155">
        <v>1</v>
      </c>
      <c r="H31" s="154"/>
      <c r="I31" s="154"/>
      <c r="J31" s="155">
        <v>1</v>
      </c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>
        <v>1</v>
      </c>
      <c r="AJ31" s="154"/>
      <c r="AK31" s="154"/>
      <c r="AL31" s="154"/>
      <c r="AM31" s="154"/>
      <c r="AN31" s="154"/>
      <c r="AO31" s="154"/>
      <c r="AP31" s="154"/>
      <c r="AQ31" s="154"/>
      <c r="AR31" s="155">
        <v>1</v>
      </c>
      <c r="AS31" s="157" t="s">
        <v>412</v>
      </c>
      <c r="AT31" s="154">
        <v>7</v>
      </c>
      <c r="AU31" s="109">
        <v>45954</v>
      </c>
      <c r="AV31" s="292" t="s">
        <v>627</v>
      </c>
      <c r="AW31" s="293"/>
      <c r="AX31" s="293"/>
      <c r="AY31" s="293"/>
      <c r="AZ31" s="293"/>
      <c r="BA31" s="293"/>
      <c r="BB31" s="293"/>
      <c r="BC31" s="293"/>
      <c r="BD31" s="294"/>
      <c r="BE31" s="154" t="s">
        <v>628</v>
      </c>
      <c r="BF31" s="154" t="s">
        <v>629</v>
      </c>
      <c r="BG31" s="154" t="s">
        <v>630</v>
      </c>
    </row>
    <row r="32" spans="1:59">
      <c r="A32" s="285"/>
      <c r="B32" s="332"/>
      <c r="C32" s="154"/>
      <c r="D32" s="154"/>
      <c r="E32" s="154"/>
      <c r="F32" s="154"/>
      <c r="G32" s="155">
        <v>1</v>
      </c>
      <c r="H32" s="154"/>
      <c r="I32" s="154"/>
      <c r="J32" s="155">
        <v>1</v>
      </c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5">
        <v>1</v>
      </c>
      <c r="AJ32" s="154"/>
      <c r="AK32" s="154"/>
      <c r="AL32" s="154"/>
      <c r="AM32" s="154"/>
      <c r="AN32" s="154"/>
      <c r="AO32" s="154"/>
      <c r="AP32" s="154"/>
      <c r="AQ32" s="154"/>
      <c r="AR32" s="155">
        <v>1</v>
      </c>
      <c r="AS32" s="157" t="s">
        <v>412</v>
      </c>
      <c r="AT32" s="154">
        <v>7</v>
      </c>
      <c r="AU32" s="109">
        <v>45954</v>
      </c>
      <c r="AV32" s="292" t="s">
        <v>632</v>
      </c>
      <c r="AW32" s="293"/>
      <c r="AX32" s="293"/>
      <c r="AY32" s="293"/>
      <c r="AZ32" s="293"/>
      <c r="BA32" s="293"/>
      <c r="BB32" s="293"/>
      <c r="BC32" s="293"/>
      <c r="BD32" s="294"/>
      <c r="BE32" s="154" t="s">
        <v>103</v>
      </c>
      <c r="BF32" s="154" t="s">
        <v>633</v>
      </c>
      <c r="BG32" s="154" t="s">
        <v>630</v>
      </c>
    </row>
    <row r="33" spans="1:59">
      <c r="A33" s="285"/>
      <c r="B33" s="333"/>
      <c r="C33" s="152"/>
      <c r="D33" s="152"/>
      <c r="E33" s="152"/>
      <c r="F33" s="152"/>
      <c r="G33" s="151">
        <v>3</v>
      </c>
      <c r="H33" s="152"/>
      <c r="I33" s="151">
        <v>2</v>
      </c>
      <c r="J33" s="151">
        <v>1</v>
      </c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1">
        <v>3</v>
      </c>
      <c r="AJ33" s="152"/>
      <c r="AK33" s="152"/>
      <c r="AL33" s="152"/>
      <c r="AM33" s="152"/>
      <c r="AN33" s="152"/>
      <c r="AO33" s="152"/>
      <c r="AP33" s="152"/>
      <c r="AQ33" s="152"/>
      <c r="AR33" s="151">
        <v>3</v>
      </c>
      <c r="AS33" s="151" t="s">
        <v>322</v>
      </c>
      <c r="AT33" s="152">
        <v>7</v>
      </c>
      <c r="AU33" s="109">
        <v>45939</v>
      </c>
      <c r="AV33" s="292" t="s">
        <v>608</v>
      </c>
      <c r="AW33" s="293"/>
      <c r="AX33" s="293"/>
      <c r="AY33" s="293"/>
      <c r="AZ33" s="293"/>
      <c r="BA33" s="293"/>
      <c r="BB33" s="293"/>
      <c r="BC33" s="293"/>
      <c r="BD33" s="294"/>
      <c r="BE33" s="152" t="s">
        <v>609</v>
      </c>
      <c r="BF33" s="152" t="s">
        <v>610</v>
      </c>
      <c r="BG33" s="152" t="s">
        <v>611</v>
      </c>
    </row>
    <row r="34" spans="1:59">
      <c r="A34" s="285"/>
      <c r="B34" s="325" t="s">
        <v>162</v>
      </c>
      <c r="C34" s="133">
        <v>1</v>
      </c>
      <c r="D34" s="134"/>
      <c r="E34" s="134"/>
      <c r="F34" s="134"/>
      <c r="G34" s="133">
        <v>5</v>
      </c>
      <c r="H34" s="134"/>
      <c r="I34" s="133">
        <v>2</v>
      </c>
      <c r="J34" s="133">
        <v>1</v>
      </c>
      <c r="K34" s="133">
        <v>3</v>
      </c>
      <c r="L34" s="134"/>
      <c r="M34" s="134"/>
      <c r="N34" s="134"/>
      <c r="O34" s="134"/>
      <c r="P34" s="134"/>
      <c r="Q34" s="134"/>
      <c r="R34" s="134"/>
      <c r="S34" s="134"/>
      <c r="T34" s="134"/>
      <c r="U34" s="133">
        <v>1</v>
      </c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3">
        <v>5</v>
      </c>
      <c r="AJ34" s="134"/>
      <c r="AK34" s="134"/>
      <c r="AL34" s="134"/>
      <c r="AM34" s="134"/>
      <c r="AN34" s="134"/>
      <c r="AO34" s="134"/>
      <c r="AP34" s="134"/>
      <c r="AQ34" s="134"/>
      <c r="AR34" s="133">
        <v>6</v>
      </c>
      <c r="AS34" s="133" t="s">
        <v>189</v>
      </c>
      <c r="AT34" s="134">
        <v>10</v>
      </c>
      <c r="AU34" s="109">
        <v>45936</v>
      </c>
      <c r="AV34" s="292" t="s">
        <v>520</v>
      </c>
      <c r="AW34" s="293"/>
      <c r="AX34" s="293"/>
      <c r="AY34" s="293"/>
      <c r="AZ34" s="293"/>
      <c r="BA34" s="293"/>
      <c r="BB34" s="293"/>
      <c r="BC34" s="293"/>
      <c r="BD34" s="294"/>
      <c r="BE34" s="134" t="s">
        <v>521</v>
      </c>
      <c r="BF34" s="134" t="s">
        <v>522</v>
      </c>
      <c r="BG34" s="134" t="s">
        <v>523</v>
      </c>
    </row>
    <row r="35" spans="1:59">
      <c r="A35" s="285"/>
      <c r="B35" s="332"/>
      <c r="C35" s="134"/>
      <c r="D35" s="134"/>
      <c r="E35" s="134"/>
      <c r="F35" s="134"/>
      <c r="G35" s="133">
        <v>1</v>
      </c>
      <c r="H35" s="134"/>
      <c r="I35" s="133">
        <v>1</v>
      </c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3">
        <v>1</v>
      </c>
      <c r="AJ35" s="134"/>
      <c r="AK35" s="134"/>
      <c r="AL35" s="133">
        <v>1</v>
      </c>
      <c r="AM35" s="134"/>
      <c r="AN35" s="134"/>
      <c r="AO35" s="134"/>
      <c r="AP35" s="134"/>
      <c r="AQ35" s="134"/>
      <c r="AR35" s="134"/>
      <c r="AS35" s="133" t="s">
        <v>528</v>
      </c>
      <c r="AT35" s="134">
        <v>9</v>
      </c>
      <c r="AU35" s="109">
        <v>45945</v>
      </c>
      <c r="AV35" s="292" t="s">
        <v>524</v>
      </c>
      <c r="AW35" s="293"/>
      <c r="AX35" s="293"/>
      <c r="AY35" s="293"/>
      <c r="AZ35" s="293"/>
      <c r="BA35" s="293"/>
      <c r="BB35" s="293"/>
      <c r="BC35" s="293"/>
      <c r="BD35" s="294"/>
      <c r="BE35" s="134" t="s">
        <v>525</v>
      </c>
      <c r="BF35" s="134" t="s">
        <v>526</v>
      </c>
      <c r="BG35" s="134" t="s">
        <v>158</v>
      </c>
    </row>
    <row r="36" spans="1:59">
      <c r="A36" s="285"/>
      <c r="B36" s="333"/>
      <c r="C36" s="134"/>
      <c r="D36" s="134"/>
      <c r="E36" s="134"/>
      <c r="F36" s="134"/>
      <c r="G36" s="133">
        <v>1</v>
      </c>
      <c r="H36" s="134"/>
      <c r="I36" s="134"/>
      <c r="J36" s="133">
        <v>1</v>
      </c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3">
        <v>1</v>
      </c>
      <c r="AJ36" s="134"/>
      <c r="AK36" s="134"/>
      <c r="AL36" s="134"/>
      <c r="AM36" s="134"/>
      <c r="AN36" s="134"/>
      <c r="AO36" s="134"/>
      <c r="AP36" s="134"/>
      <c r="AQ36" s="134"/>
      <c r="AR36" s="133">
        <v>1</v>
      </c>
      <c r="AS36" s="133" t="s">
        <v>529</v>
      </c>
      <c r="AT36" s="134">
        <v>18</v>
      </c>
      <c r="AU36" s="109">
        <v>45947</v>
      </c>
      <c r="AV36" s="292" t="s">
        <v>524</v>
      </c>
      <c r="AW36" s="293"/>
      <c r="AX36" s="293"/>
      <c r="AY36" s="293"/>
      <c r="AZ36" s="293"/>
      <c r="BA36" s="293"/>
      <c r="BB36" s="293"/>
      <c r="BC36" s="293"/>
      <c r="BD36" s="294"/>
      <c r="BE36" s="134" t="s">
        <v>525</v>
      </c>
      <c r="BF36" s="134" t="s">
        <v>526</v>
      </c>
      <c r="BG36" s="134" t="s">
        <v>158</v>
      </c>
    </row>
    <row r="37" spans="1:59">
      <c r="A37" s="285"/>
      <c r="B37" s="325" t="s">
        <v>31</v>
      </c>
      <c r="C37" s="138"/>
      <c r="D37" s="138"/>
      <c r="E37" s="138"/>
      <c r="F37" s="138"/>
      <c r="G37" s="139">
        <v>21</v>
      </c>
      <c r="H37" s="138"/>
      <c r="I37" s="139">
        <v>6</v>
      </c>
      <c r="J37" s="139">
        <v>10</v>
      </c>
      <c r="K37" s="139">
        <v>5</v>
      </c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9">
        <v>21</v>
      </c>
      <c r="AJ37" s="138"/>
      <c r="AK37" s="138"/>
      <c r="AL37" s="138"/>
      <c r="AM37" s="138"/>
      <c r="AN37" s="138"/>
      <c r="AO37" s="138"/>
      <c r="AP37" s="138"/>
      <c r="AQ37" s="138"/>
      <c r="AR37" s="139">
        <v>21</v>
      </c>
      <c r="AS37" s="139" t="s">
        <v>534</v>
      </c>
      <c r="AT37" s="138">
        <v>27</v>
      </c>
      <c r="AU37" s="109">
        <v>45932</v>
      </c>
      <c r="AV37" s="292" t="s">
        <v>531</v>
      </c>
      <c r="AW37" s="293"/>
      <c r="AX37" s="293"/>
      <c r="AY37" s="293"/>
      <c r="AZ37" s="293"/>
      <c r="BA37" s="293"/>
      <c r="BB37" s="293"/>
      <c r="BC37" s="293"/>
      <c r="BD37" s="294"/>
      <c r="BE37" s="138" t="s">
        <v>532</v>
      </c>
      <c r="BF37" s="138" t="s">
        <v>533</v>
      </c>
      <c r="BG37" s="138" t="s">
        <v>158</v>
      </c>
    </row>
    <row r="38" spans="1:59">
      <c r="A38" s="285"/>
      <c r="B38" s="332"/>
      <c r="C38" s="138"/>
      <c r="D38" s="138"/>
      <c r="E38" s="138"/>
      <c r="F38" s="138"/>
      <c r="G38" s="139">
        <v>15</v>
      </c>
      <c r="H38" s="139">
        <v>15</v>
      </c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9">
        <v>15</v>
      </c>
      <c r="AJ38" s="138"/>
      <c r="AK38" s="138"/>
      <c r="AL38" s="138"/>
      <c r="AM38" s="138"/>
      <c r="AN38" s="138"/>
      <c r="AO38" s="138"/>
      <c r="AP38" s="138"/>
      <c r="AQ38" s="138"/>
      <c r="AR38" s="139">
        <v>15</v>
      </c>
      <c r="AS38" s="139" t="s">
        <v>406</v>
      </c>
      <c r="AT38" s="138">
        <v>35</v>
      </c>
      <c r="AU38" s="109">
        <v>45939</v>
      </c>
      <c r="AV38" s="292" t="s">
        <v>536</v>
      </c>
      <c r="AW38" s="293"/>
      <c r="AX38" s="293"/>
      <c r="AY38" s="293"/>
      <c r="AZ38" s="293"/>
      <c r="BA38" s="293"/>
      <c r="BB38" s="293"/>
      <c r="BC38" s="293"/>
      <c r="BD38" s="294"/>
      <c r="BE38" s="138" t="s">
        <v>537</v>
      </c>
      <c r="BF38" s="138" t="s">
        <v>538</v>
      </c>
      <c r="BG38" s="138" t="s">
        <v>158</v>
      </c>
    </row>
    <row r="39" spans="1:59">
      <c r="A39" s="285"/>
      <c r="B39" s="333"/>
      <c r="C39" s="138"/>
      <c r="D39" s="138"/>
      <c r="E39" s="138"/>
      <c r="F39" s="138"/>
      <c r="G39" s="139">
        <v>26</v>
      </c>
      <c r="H39" s="138"/>
      <c r="I39" s="139">
        <v>2</v>
      </c>
      <c r="J39" s="139">
        <v>13</v>
      </c>
      <c r="K39" s="139">
        <v>11</v>
      </c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9">
        <v>26</v>
      </c>
      <c r="AJ39" s="138"/>
      <c r="AK39" s="138"/>
      <c r="AL39" s="138"/>
      <c r="AM39" s="138"/>
      <c r="AN39" s="138"/>
      <c r="AO39" s="138"/>
      <c r="AP39" s="138"/>
      <c r="AQ39" s="138"/>
      <c r="AR39" s="139">
        <v>26</v>
      </c>
      <c r="AS39" s="139" t="s">
        <v>544</v>
      </c>
      <c r="AT39" s="138">
        <v>39</v>
      </c>
      <c r="AU39" s="109">
        <v>45945</v>
      </c>
      <c r="AV39" s="292" t="s">
        <v>540</v>
      </c>
      <c r="AW39" s="293"/>
      <c r="AX39" s="293"/>
      <c r="AY39" s="293"/>
      <c r="AZ39" s="293"/>
      <c r="BA39" s="293"/>
      <c r="BB39" s="293"/>
      <c r="BC39" s="293"/>
      <c r="BD39" s="294"/>
      <c r="BE39" s="138" t="s">
        <v>541</v>
      </c>
      <c r="BF39" s="138" t="s">
        <v>542</v>
      </c>
      <c r="BG39" s="138" t="s">
        <v>543</v>
      </c>
    </row>
    <row r="40" spans="1:59">
      <c r="A40" s="285"/>
      <c r="B40" s="325" t="s">
        <v>612</v>
      </c>
      <c r="C40" s="155">
        <v>4</v>
      </c>
      <c r="D40" s="154"/>
      <c r="E40" s="154"/>
      <c r="F40" s="154"/>
      <c r="G40" s="155">
        <v>7</v>
      </c>
      <c r="H40" s="154"/>
      <c r="I40" s="155">
        <v>4</v>
      </c>
      <c r="J40" s="155">
        <v>7</v>
      </c>
      <c r="K40" s="155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5">
        <v>11</v>
      </c>
      <c r="AJ40" s="154"/>
      <c r="AK40" s="154"/>
      <c r="AL40" s="154"/>
      <c r="AM40" s="154"/>
      <c r="AN40" s="154"/>
      <c r="AO40" s="154"/>
      <c r="AP40" s="154"/>
      <c r="AQ40" s="154"/>
      <c r="AR40" s="155">
        <v>11</v>
      </c>
      <c r="AS40" s="155" t="s">
        <v>618</v>
      </c>
      <c r="AT40" s="154">
        <v>15</v>
      </c>
      <c r="AU40" s="109">
        <v>45944</v>
      </c>
      <c r="AV40" s="295" t="s">
        <v>613</v>
      </c>
      <c r="AW40" s="295"/>
      <c r="AX40" s="295"/>
      <c r="AY40" s="295"/>
      <c r="AZ40" s="295"/>
      <c r="BA40" s="295"/>
      <c r="BB40" s="295"/>
      <c r="BC40" s="295"/>
      <c r="BD40" s="295"/>
      <c r="BE40" s="154" t="s">
        <v>614</v>
      </c>
      <c r="BF40" s="154" t="s">
        <v>615</v>
      </c>
      <c r="BG40" s="154" t="s">
        <v>616</v>
      </c>
    </row>
    <row r="41" spans="1:59">
      <c r="A41" s="285"/>
      <c r="B41" s="332"/>
      <c r="C41" s="155">
        <v>4</v>
      </c>
      <c r="D41" s="154"/>
      <c r="E41" s="154"/>
      <c r="F41" s="154"/>
      <c r="G41" s="154"/>
      <c r="H41" s="154"/>
      <c r="I41" s="154"/>
      <c r="J41" s="155">
        <v>1</v>
      </c>
      <c r="K41" s="155">
        <v>3</v>
      </c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5">
        <v>4</v>
      </c>
      <c r="AJ41" s="154"/>
      <c r="AK41" s="154"/>
      <c r="AL41" s="155">
        <v>1</v>
      </c>
      <c r="AM41" s="154"/>
      <c r="AN41" s="154"/>
      <c r="AO41" s="154"/>
      <c r="AP41" s="154"/>
      <c r="AQ41" s="154"/>
      <c r="AR41" s="155">
        <v>3</v>
      </c>
      <c r="AS41" s="155" t="s">
        <v>621</v>
      </c>
      <c r="AT41" s="154">
        <v>4</v>
      </c>
      <c r="AU41" s="109">
        <v>45944</v>
      </c>
      <c r="AV41" s="295" t="s">
        <v>613</v>
      </c>
      <c r="AW41" s="295"/>
      <c r="AX41" s="295"/>
      <c r="AY41" s="295"/>
      <c r="AZ41" s="295"/>
      <c r="BA41" s="295"/>
      <c r="BB41" s="295"/>
      <c r="BC41" s="295"/>
      <c r="BD41" s="295"/>
      <c r="BE41" s="154" t="s">
        <v>589</v>
      </c>
      <c r="BF41" s="154" t="s">
        <v>619</v>
      </c>
      <c r="BG41" s="154" t="s">
        <v>616</v>
      </c>
    </row>
    <row r="42" spans="1:59">
      <c r="A42" s="285"/>
      <c r="B42" s="332"/>
      <c r="C42" s="154"/>
      <c r="D42" s="154"/>
      <c r="E42" s="154"/>
      <c r="F42" s="154"/>
      <c r="G42" s="155">
        <v>3</v>
      </c>
      <c r="H42" s="154"/>
      <c r="I42" s="154"/>
      <c r="J42" s="154"/>
      <c r="K42" s="155">
        <v>3</v>
      </c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5">
        <v>3</v>
      </c>
      <c r="AJ42" s="154"/>
      <c r="AK42" s="154"/>
      <c r="AL42" s="154"/>
      <c r="AM42" s="154"/>
      <c r="AN42" s="154"/>
      <c r="AO42" s="154"/>
      <c r="AP42" s="154"/>
      <c r="AQ42" s="154"/>
      <c r="AR42" s="155">
        <v>3</v>
      </c>
      <c r="AS42" s="155" t="s">
        <v>413</v>
      </c>
      <c r="AT42" s="154">
        <v>4</v>
      </c>
      <c r="AU42" s="109">
        <v>45945</v>
      </c>
      <c r="AV42" s="295" t="s">
        <v>622</v>
      </c>
      <c r="AW42" s="295"/>
      <c r="AX42" s="295"/>
      <c r="AY42" s="295"/>
      <c r="AZ42" s="295"/>
      <c r="BA42" s="295"/>
      <c r="BB42" s="295"/>
      <c r="BC42" s="295"/>
      <c r="BD42" s="295"/>
      <c r="BE42" s="154" t="s">
        <v>614</v>
      </c>
      <c r="BF42" s="154" t="s">
        <v>615</v>
      </c>
      <c r="BG42" s="154" t="s">
        <v>616</v>
      </c>
    </row>
    <row r="43" spans="1:59">
      <c r="A43" s="285"/>
      <c r="B43" s="332"/>
      <c r="C43" s="155">
        <v>1</v>
      </c>
      <c r="D43" s="154"/>
      <c r="E43" s="154"/>
      <c r="F43" s="154"/>
      <c r="G43" s="155">
        <v>7</v>
      </c>
      <c r="H43" s="154"/>
      <c r="I43" s="155">
        <v>2</v>
      </c>
      <c r="J43" s="155">
        <v>5</v>
      </c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5">
        <v>8</v>
      </c>
      <c r="AJ43" s="154"/>
      <c r="AK43" s="154"/>
      <c r="AL43" s="154"/>
      <c r="AM43" s="154"/>
      <c r="AN43" s="154"/>
      <c r="AO43" s="154"/>
      <c r="AP43" s="154"/>
      <c r="AQ43" s="154"/>
      <c r="AR43" s="155">
        <v>8</v>
      </c>
      <c r="AS43" s="155" t="s">
        <v>624</v>
      </c>
      <c r="AT43" s="154">
        <v>11</v>
      </c>
      <c r="AU43" s="109">
        <v>45945</v>
      </c>
      <c r="AV43" s="295" t="s">
        <v>613</v>
      </c>
      <c r="AW43" s="295"/>
      <c r="AX43" s="295"/>
      <c r="AY43" s="295"/>
      <c r="AZ43" s="295"/>
      <c r="BA43" s="295"/>
      <c r="BB43" s="295"/>
      <c r="BC43" s="295"/>
      <c r="BD43" s="295"/>
      <c r="BE43" s="154" t="s">
        <v>623</v>
      </c>
      <c r="BF43" s="154" t="s">
        <v>619</v>
      </c>
      <c r="BG43" s="154" t="s">
        <v>616</v>
      </c>
    </row>
    <row r="44" spans="1:59">
      <c r="A44" s="285"/>
      <c r="B44" s="333"/>
      <c r="C44" s="155">
        <v>1</v>
      </c>
      <c r="D44" s="154"/>
      <c r="E44" s="154"/>
      <c r="F44" s="154"/>
      <c r="G44" s="155">
        <v>5</v>
      </c>
      <c r="H44" s="154"/>
      <c r="I44" s="155">
        <v>1</v>
      </c>
      <c r="J44" s="155">
        <v>3</v>
      </c>
      <c r="K44" s="155">
        <v>2</v>
      </c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5">
        <v>6</v>
      </c>
      <c r="AJ44" s="154"/>
      <c r="AK44" s="154"/>
      <c r="AL44" s="154"/>
      <c r="AM44" s="154"/>
      <c r="AN44" s="154"/>
      <c r="AO44" s="154"/>
      <c r="AP44" s="154"/>
      <c r="AQ44" s="154"/>
      <c r="AR44" s="155">
        <v>6</v>
      </c>
      <c r="AS44" s="155" t="s">
        <v>626</v>
      </c>
      <c r="AT44" s="154">
        <v>9</v>
      </c>
      <c r="AU44" s="109">
        <v>45946</v>
      </c>
      <c r="AV44" s="295" t="s">
        <v>613</v>
      </c>
      <c r="AW44" s="295"/>
      <c r="AX44" s="295"/>
      <c r="AY44" s="295"/>
      <c r="AZ44" s="295"/>
      <c r="BA44" s="295"/>
      <c r="BB44" s="295"/>
      <c r="BC44" s="295"/>
      <c r="BD44" s="295"/>
      <c r="BE44" s="154" t="s">
        <v>625</v>
      </c>
      <c r="BF44" s="154" t="s">
        <v>619</v>
      </c>
      <c r="BG44" s="154" t="s">
        <v>616</v>
      </c>
    </row>
    <row r="45" spans="1:59">
      <c r="A45" s="285"/>
      <c r="B45" s="328" t="s">
        <v>634</v>
      </c>
      <c r="C45" s="1"/>
      <c r="D45" s="1"/>
      <c r="E45" s="1"/>
      <c r="F45" s="1"/>
      <c r="G45" s="155">
        <v>37</v>
      </c>
      <c r="H45" s="1"/>
      <c r="I45" s="155">
        <v>17</v>
      </c>
      <c r="J45" s="155">
        <v>18</v>
      </c>
      <c r="K45" s="155">
        <v>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55">
        <v>37</v>
      </c>
      <c r="AJ45" s="1"/>
      <c r="AK45" s="1"/>
      <c r="AL45" s="1"/>
      <c r="AM45" s="1"/>
      <c r="AN45" s="1"/>
      <c r="AO45" s="1"/>
      <c r="AP45" s="1"/>
      <c r="AQ45" s="1"/>
      <c r="AR45" s="155">
        <v>37</v>
      </c>
      <c r="AS45" s="155" t="s">
        <v>635</v>
      </c>
      <c r="AT45" s="154">
        <v>38</v>
      </c>
      <c r="AU45" s="109">
        <v>45939</v>
      </c>
      <c r="AV45" s="292" t="s">
        <v>636</v>
      </c>
      <c r="AW45" s="293"/>
      <c r="AX45" s="293"/>
      <c r="AY45" s="293"/>
      <c r="AZ45" s="293"/>
      <c r="BA45" s="293"/>
      <c r="BB45" s="293"/>
      <c r="BC45" s="293"/>
      <c r="BD45" s="294"/>
      <c r="BE45" s="154" t="s">
        <v>505</v>
      </c>
      <c r="BF45" s="154" t="s">
        <v>637</v>
      </c>
      <c r="BG45" s="154" t="s">
        <v>158</v>
      </c>
    </row>
    <row r="46" spans="1:59">
      <c r="A46" s="285"/>
      <c r="B46" s="328"/>
      <c r="C46" s="1"/>
      <c r="D46" s="1"/>
      <c r="E46" s="1"/>
      <c r="F46" s="1"/>
      <c r="G46" s="155">
        <v>22</v>
      </c>
      <c r="H46" s="1"/>
      <c r="I46" s="155">
        <v>9</v>
      </c>
      <c r="J46" s="155">
        <v>13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55">
        <v>22</v>
      </c>
      <c r="AJ46" s="1"/>
      <c r="AK46" s="1"/>
      <c r="AL46" s="1"/>
      <c r="AM46" s="1"/>
      <c r="AN46" s="1"/>
      <c r="AO46" s="1"/>
      <c r="AP46" s="1"/>
      <c r="AQ46" s="1"/>
      <c r="AR46" s="155">
        <v>22</v>
      </c>
      <c r="AS46" s="155" t="s">
        <v>641</v>
      </c>
      <c r="AT46" s="154">
        <v>27</v>
      </c>
      <c r="AU46" s="109">
        <v>45939</v>
      </c>
      <c r="AV46" s="292" t="s">
        <v>636</v>
      </c>
      <c r="AW46" s="293"/>
      <c r="AX46" s="293"/>
      <c r="AY46" s="293"/>
      <c r="AZ46" s="293"/>
      <c r="BA46" s="293"/>
      <c r="BB46" s="293"/>
      <c r="BC46" s="293"/>
      <c r="BD46" s="294"/>
      <c r="BE46" s="154" t="s">
        <v>639</v>
      </c>
      <c r="BF46" s="154" t="s">
        <v>637</v>
      </c>
      <c r="BG46" s="154" t="s">
        <v>158</v>
      </c>
    </row>
    <row r="47" spans="1:59">
      <c r="A47" s="285"/>
      <c r="B47" s="328"/>
      <c r="C47" s="1"/>
      <c r="D47" s="1"/>
      <c r="E47" s="1"/>
      <c r="F47" s="1"/>
      <c r="G47" s="155">
        <v>9</v>
      </c>
      <c r="H47" s="1"/>
      <c r="I47" s="155">
        <v>3</v>
      </c>
      <c r="J47" s="155">
        <v>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55">
        <v>9</v>
      </c>
      <c r="AJ47" s="1"/>
      <c r="AK47" s="1"/>
      <c r="AL47" s="1"/>
      <c r="AM47" s="1"/>
      <c r="AN47" s="1"/>
      <c r="AO47" s="1"/>
      <c r="AP47" s="1"/>
      <c r="AQ47" s="1"/>
      <c r="AR47" s="155">
        <v>9</v>
      </c>
      <c r="AS47" s="155" t="s">
        <v>645</v>
      </c>
      <c r="AT47" s="154">
        <v>12</v>
      </c>
      <c r="AU47" s="154" t="s">
        <v>642</v>
      </c>
      <c r="AV47" s="292" t="s">
        <v>636</v>
      </c>
      <c r="AW47" s="293"/>
      <c r="AX47" s="293"/>
      <c r="AY47" s="293"/>
      <c r="AZ47" s="293"/>
      <c r="BA47" s="293"/>
      <c r="BB47" s="293"/>
      <c r="BC47" s="293"/>
      <c r="BD47" s="294"/>
      <c r="BE47" s="154" t="s">
        <v>643</v>
      </c>
      <c r="BF47" s="154" t="s">
        <v>637</v>
      </c>
      <c r="BG47" s="154" t="s">
        <v>158</v>
      </c>
    </row>
    <row r="48" spans="1:59">
      <c r="A48" s="285"/>
      <c r="B48" s="328"/>
      <c r="C48" s="1"/>
      <c r="D48" s="1"/>
      <c r="E48" s="1"/>
      <c r="F48" s="1"/>
      <c r="G48" s="155">
        <v>5</v>
      </c>
      <c r="H48" s="1"/>
      <c r="I48" s="155">
        <v>4</v>
      </c>
      <c r="J48" s="155">
        <v>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55">
        <v>5</v>
      </c>
      <c r="AJ48" s="1"/>
      <c r="AK48" s="1"/>
      <c r="AL48" s="1"/>
      <c r="AM48" s="1"/>
      <c r="AN48" s="1"/>
      <c r="AO48" s="1"/>
      <c r="AP48" s="1"/>
      <c r="AQ48" s="1"/>
      <c r="AR48" s="155">
        <v>5</v>
      </c>
      <c r="AS48" s="155" t="s">
        <v>296</v>
      </c>
      <c r="AT48" s="154">
        <v>9</v>
      </c>
      <c r="AU48" s="109">
        <v>45938</v>
      </c>
      <c r="AV48" s="292" t="s">
        <v>636</v>
      </c>
      <c r="AW48" s="293"/>
      <c r="AX48" s="293"/>
      <c r="AY48" s="293"/>
      <c r="AZ48" s="293"/>
      <c r="BA48" s="293"/>
      <c r="BB48" s="293"/>
      <c r="BC48" s="293"/>
      <c r="BD48" s="294"/>
      <c r="BE48" s="154" t="s">
        <v>646</v>
      </c>
      <c r="BF48" s="154" t="s">
        <v>637</v>
      </c>
      <c r="BG48" s="154" t="s">
        <v>158</v>
      </c>
    </row>
    <row r="49" spans="1:60">
      <c r="A49" s="285"/>
      <c r="B49" s="328"/>
      <c r="C49" s="1"/>
      <c r="D49" s="1"/>
      <c r="E49" s="1"/>
      <c r="F49" s="1"/>
      <c r="G49" s="155">
        <v>8</v>
      </c>
      <c r="H49" s="1"/>
      <c r="I49" s="155">
        <v>5</v>
      </c>
      <c r="J49" s="155">
        <v>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55">
        <v>8</v>
      </c>
      <c r="AJ49" s="1"/>
      <c r="AK49" s="1"/>
      <c r="AL49" s="1"/>
      <c r="AM49" s="1"/>
      <c r="AN49" s="1"/>
      <c r="AO49" s="1"/>
      <c r="AP49" s="1"/>
      <c r="AQ49" s="1"/>
      <c r="AR49" s="155">
        <v>8</v>
      </c>
      <c r="AS49" s="155" t="s">
        <v>647</v>
      </c>
      <c r="AT49" s="154">
        <v>8</v>
      </c>
      <c r="AU49" s="109">
        <v>45937</v>
      </c>
      <c r="AV49" s="292" t="s">
        <v>636</v>
      </c>
      <c r="AW49" s="293"/>
      <c r="AX49" s="293"/>
      <c r="AY49" s="293"/>
      <c r="AZ49" s="293"/>
      <c r="BA49" s="293"/>
      <c r="BB49" s="293"/>
      <c r="BC49" s="293"/>
      <c r="BD49" s="294"/>
      <c r="BE49" s="154" t="s">
        <v>648</v>
      </c>
      <c r="BF49" s="154" t="s">
        <v>637</v>
      </c>
      <c r="BG49" s="154" t="s">
        <v>158</v>
      </c>
    </row>
    <row r="50" spans="1:60">
      <c r="A50" s="285"/>
      <c r="B50" s="328"/>
      <c r="C50" s="1"/>
      <c r="D50" s="1"/>
      <c r="E50" s="1"/>
      <c r="F50" s="1"/>
      <c r="G50" s="155">
        <v>9</v>
      </c>
      <c r="H50" s="1"/>
      <c r="I50" s="155">
        <v>6</v>
      </c>
      <c r="J50" s="155">
        <v>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55">
        <v>9</v>
      </c>
      <c r="AJ50" s="1"/>
      <c r="AK50" s="1"/>
      <c r="AL50" s="1"/>
      <c r="AM50" s="1"/>
      <c r="AN50" s="1"/>
      <c r="AO50" s="1"/>
      <c r="AP50" s="1"/>
      <c r="AQ50" s="1"/>
      <c r="AR50" s="155">
        <v>9</v>
      </c>
      <c r="AS50" s="155" t="s">
        <v>651</v>
      </c>
      <c r="AT50" s="154">
        <v>9</v>
      </c>
      <c r="AU50" s="109">
        <v>45937</v>
      </c>
      <c r="AV50" s="292" t="s">
        <v>636</v>
      </c>
      <c r="AW50" s="293"/>
      <c r="AX50" s="293"/>
      <c r="AY50" s="293"/>
      <c r="AZ50" s="293"/>
      <c r="BA50" s="293"/>
      <c r="BB50" s="293"/>
      <c r="BC50" s="293"/>
      <c r="BD50" s="294"/>
      <c r="BE50" s="154" t="s">
        <v>103</v>
      </c>
      <c r="BF50" s="154" t="s">
        <v>637</v>
      </c>
      <c r="BG50" s="154" t="s">
        <v>158</v>
      </c>
    </row>
    <row r="51" spans="1:60">
      <c r="A51" s="285"/>
      <c r="B51" s="335" t="s">
        <v>29</v>
      </c>
      <c r="C51" s="164">
        <v>4</v>
      </c>
      <c r="D51" s="164">
        <v>1</v>
      </c>
      <c r="E51" s="163"/>
      <c r="F51" s="163"/>
      <c r="G51" s="164">
        <v>3</v>
      </c>
      <c r="H51" s="163"/>
      <c r="I51" s="164">
        <v>1</v>
      </c>
      <c r="J51" s="164">
        <v>5</v>
      </c>
      <c r="K51" s="164">
        <v>2</v>
      </c>
      <c r="L51" s="163"/>
      <c r="M51" s="163"/>
      <c r="N51" s="163"/>
      <c r="O51" s="163"/>
      <c r="P51" s="163"/>
      <c r="Q51" s="163"/>
      <c r="R51" s="163"/>
      <c r="S51" s="163"/>
      <c r="T51" s="163"/>
      <c r="U51" s="164">
        <v>1</v>
      </c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4">
        <v>8</v>
      </c>
      <c r="AJ51" s="163"/>
      <c r="AK51" s="163"/>
      <c r="AL51" s="163"/>
      <c r="AM51" s="163"/>
      <c r="AN51" s="163"/>
      <c r="AO51" s="163"/>
      <c r="AP51" s="163"/>
      <c r="AQ51" s="163"/>
      <c r="AR51" s="164">
        <v>8</v>
      </c>
      <c r="AS51" s="164" t="s">
        <v>658</v>
      </c>
      <c r="AT51" s="163">
        <v>17</v>
      </c>
      <c r="AU51" s="109">
        <v>45940</v>
      </c>
      <c r="AV51" s="163" t="s">
        <v>654</v>
      </c>
      <c r="AW51" s="163"/>
      <c r="AX51" s="163"/>
      <c r="AY51" s="163"/>
      <c r="AZ51" s="163"/>
      <c r="BA51" s="163"/>
      <c r="BB51" s="163"/>
      <c r="BC51" s="163"/>
      <c r="BD51" s="163"/>
      <c r="BE51" s="163" t="s">
        <v>655</v>
      </c>
      <c r="BF51" s="163" t="s">
        <v>656</v>
      </c>
      <c r="BG51" s="163" t="s">
        <v>657</v>
      </c>
      <c r="BH51" s="100"/>
    </row>
    <row r="52" spans="1:60">
      <c r="A52" s="285"/>
      <c r="B52" s="336"/>
      <c r="C52" s="164">
        <v>16</v>
      </c>
      <c r="D52" s="163"/>
      <c r="E52" s="163"/>
      <c r="F52" s="163"/>
      <c r="G52" s="164">
        <v>8</v>
      </c>
      <c r="H52" s="163"/>
      <c r="I52" s="164">
        <v>22</v>
      </c>
      <c r="J52" s="164">
        <v>2</v>
      </c>
      <c r="K52" s="163"/>
      <c r="L52" s="163"/>
      <c r="M52" s="163"/>
      <c r="N52" s="163"/>
      <c r="O52" s="163"/>
      <c r="P52" s="163"/>
      <c r="Q52" s="163"/>
      <c r="R52" s="163"/>
      <c r="S52" s="163"/>
      <c r="T52" s="164">
        <v>1</v>
      </c>
      <c r="U52" s="163"/>
      <c r="V52" s="163"/>
      <c r="W52" s="163"/>
      <c r="X52" s="163"/>
      <c r="Y52" s="164">
        <v>5</v>
      </c>
      <c r="Z52" s="164"/>
      <c r="AA52" s="164">
        <v>9</v>
      </c>
      <c r="AB52" s="163"/>
      <c r="AC52" s="163"/>
      <c r="AD52" s="163"/>
      <c r="AE52" s="163"/>
      <c r="AF52" s="163"/>
      <c r="AG52" s="163"/>
      <c r="AH52" s="163"/>
      <c r="AI52" s="164">
        <v>9</v>
      </c>
      <c r="AJ52" s="163"/>
      <c r="AK52" s="163"/>
      <c r="AL52" s="164">
        <v>1</v>
      </c>
      <c r="AM52" s="163"/>
      <c r="AN52" s="163"/>
      <c r="AO52" s="163"/>
      <c r="AP52" s="163"/>
      <c r="AQ52" s="163"/>
      <c r="AR52" s="164">
        <v>23</v>
      </c>
      <c r="AS52" s="164" t="s">
        <v>665</v>
      </c>
      <c r="AT52" s="163">
        <v>30</v>
      </c>
      <c r="AU52" s="109">
        <v>45933</v>
      </c>
      <c r="AV52" s="163" t="s">
        <v>660</v>
      </c>
      <c r="AW52" s="163"/>
      <c r="AX52" s="163"/>
      <c r="AY52" s="163"/>
      <c r="AZ52" s="163"/>
      <c r="BA52" s="163"/>
      <c r="BB52" s="163"/>
      <c r="BC52" s="163"/>
      <c r="BD52" s="163"/>
      <c r="BE52" s="163" t="s">
        <v>661</v>
      </c>
      <c r="BF52" s="163" t="s">
        <v>662</v>
      </c>
      <c r="BG52" s="163" t="s">
        <v>663</v>
      </c>
    </row>
    <row r="53" spans="1:60">
      <c r="A53" s="285"/>
      <c r="B53" s="336"/>
      <c r="C53" s="164">
        <v>1</v>
      </c>
      <c r="D53" s="163"/>
      <c r="E53" s="163"/>
      <c r="F53" s="163"/>
      <c r="G53" s="164">
        <v>11</v>
      </c>
      <c r="H53" s="163"/>
      <c r="I53" s="164">
        <v>2</v>
      </c>
      <c r="J53" s="164">
        <v>10</v>
      </c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4">
        <v>12</v>
      </c>
      <c r="AJ53" s="163"/>
      <c r="AK53" s="163"/>
      <c r="AL53" s="163"/>
      <c r="AM53" s="163"/>
      <c r="AN53" s="163"/>
      <c r="AO53" s="163"/>
      <c r="AP53" s="163"/>
      <c r="AQ53" s="163"/>
      <c r="AR53" s="164">
        <v>12</v>
      </c>
      <c r="AS53" s="164" t="s">
        <v>670</v>
      </c>
      <c r="AT53" s="163">
        <v>20</v>
      </c>
      <c r="AU53" s="109">
        <v>45946</v>
      </c>
      <c r="AV53" s="163" t="s">
        <v>666</v>
      </c>
      <c r="AW53" s="163"/>
      <c r="AX53" s="163"/>
      <c r="AY53" s="163"/>
      <c r="AZ53" s="163"/>
      <c r="BA53" s="163"/>
      <c r="BB53" s="163"/>
      <c r="BC53" s="163"/>
      <c r="BD53" s="163"/>
      <c r="BE53" s="163" t="s">
        <v>667</v>
      </c>
      <c r="BF53" s="163" t="s">
        <v>668</v>
      </c>
      <c r="BG53" s="163" t="s">
        <v>669</v>
      </c>
    </row>
    <row r="54" spans="1:60">
      <c r="A54" s="285"/>
      <c r="B54" s="336"/>
      <c r="C54" s="163"/>
      <c r="D54" s="163"/>
      <c r="E54" s="163"/>
      <c r="F54" s="163"/>
      <c r="G54" s="164">
        <v>4</v>
      </c>
      <c r="H54" s="163"/>
      <c r="I54" s="164">
        <v>2</v>
      </c>
      <c r="J54" s="164">
        <v>2</v>
      </c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4">
        <v>4</v>
      </c>
      <c r="AJ54" s="163"/>
      <c r="AK54" s="163"/>
      <c r="AL54" s="163"/>
      <c r="AM54" s="163"/>
      <c r="AN54" s="163"/>
      <c r="AO54" s="163"/>
      <c r="AP54" s="163"/>
      <c r="AQ54" s="163"/>
      <c r="AR54" s="164">
        <v>4</v>
      </c>
      <c r="AS54" s="164" t="s">
        <v>676</v>
      </c>
      <c r="AT54" s="163">
        <v>13</v>
      </c>
      <c r="AU54" s="109">
        <v>45941</v>
      </c>
      <c r="AV54" s="163" t="s">
        <v>672</v>
      </c>
      <c r="AW54" s="163"/>
      <c r="AX54" s="163"/>
      <c r="AY54" s="163"/>
      <c r="AZ54" s="163"/>
      <c r="BA54" s="163"/>
      <c r="BB54" s="163"/>
      <c r="BC54" s="163"/>
      <c r="BD54" s="163"/>
      <c r="BE54" s="163" t="s">
        <v>673</v>
      </c>
      <c r="BF54" s="163" t="s">
        <v>674</v>
      </c>
      <c r="BG54" s="163" t="s">
        <v>158</v>
      </c>
    </row>
    <row r="55" spans="1:60">
      <c r="A55" s="285"/>
      <c r="B55" s="336"/>
      <c r="C55" s="164">
        <v>3</v>
      </c>
      <c r="D55" s="163"/>
      <c r="E55" s="163"/>
      <c r="F55" s="163"/>
      <c r="G55" s="164">
        <v>1</v>
      </c>
      <c r="H55" s="163"/>
      <c r="I55" s="164">
        <v>3</v>
      </c>
      <c r="J55" s="164">
        <v>1</v>
      </c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4">
        <v>4</v>
      </c>
      <c r="AJ55" s="163"/>
      <c r="AK55" s="163"/>
      <c r="AL55" s="163"/>
      <c r="AM55" s="163"/>
      <c r="AN55" s="163"/>
      <c r="AO55" s="163"/>
      <c r="AP55" s="163"/>
      <c r="AQ55" s="163"/>
      <c r="AR55" s="164">
        <v>4</v>
      </c>
      <c r="AS55" s="164" t="s">
        <v>621</v>
      </c>
      <c r="AT55" s="163">
        <v>4</v>
      </c>
      <c r="AU55" s="109">
        <v>45953</v>
      </c>
      <c r="AV55" s="163" t="s">
        <v>660</v>
      </c>
      <c r="AW55" s="163"/>
      <c r="AX55" s="163"/>
      <c r="AY55" s="163"/>
      <c r="AZ55" s="163"/>
      <c r="BA55" s="163"/>
      <c r="BB55" s="163"/>
      <c r="BC55" s="163"/>
      <c r="BD55" s="163"/>
      <c r="BE55" s="163" t="s">
        <v>677</v>
      </c>
      <c r="BF55" s="163" t="s">
        <v>678</v>
      </c>
      <c r="BG55" s="163" t="s">
        <v>679</v>
      </c>
    </row>
    <row r="56" spans="1:60">
      <c r="A56" s="285"/>
      <c r="B56" s="336"/>
      <c r="C56" s="164">
        <v>3</v>
      </c>
      <c r="D56" s="163"/>
      <c r="E56" s="163"/>
      <c r="F56" s="163"/>
      <c r="G56" s="164">
        <v>8</v>
      </c>
      <c r="H56" s="163"/>
      <c r="I56" s="164">
        <v>6</v>
      </c>
      <c r="J56" s="164">
        <v>1</v>
      </c>
      <c r="K56" s="164">
        <v>4</v>
      </c>
      <c r="L56" s="163"/>
      <c r="M56" s="163"/>
      <c r="N56" s="163"/>
      <c r="O56" s="163"/>
      <c r="P56" s="163"/>
      <c r="Q56" s="163"/>
      <c r="R56" s="163"/>
      <c r="S56" s="163"/>
      <c r="T56" s="164">
        <v>3</v>
      </c>
      <c r="U56" s="163"/>
      <c r="V56" s="164">
        <v>1</v>
      </c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4">
        <v>7</v>
      </c>
      <c r="AJ56" s="163"/>
      <c r="AK56" s="163"/>
      <c r="AL56" s="163"/>
      <c r="AM56" s="163"/>
      <c r="AN56" s="163"/>
      <c r="AO56" s="163"/>
      <c r="AP56" s="163"/>
      <c r="AQ56" s="163"/>
      <c r="AR56" s="164">
        <v>11</v>
      </c>
      <c r="AS56" s="164" t="s">
        <v>685</v>
      </c>
      <c r="AT56" s="163">
        <v>46</v>
      </c>
      <c r="AU56" s="109">
        <v>45958</v>
      </c>
      <c r="AV56" s="163" t="s">
        <v>680</v>
      </c>
      <c r="AW56" s="163"/>
      <c r="AX56" s="163"/>
      <c r="AY56" s="163"/>
      <c r="AZ56" s="163"/>
      <c r="BA56" s="163"/>
      <c r="BB56" s="163"/>
      <c r="BC56" s="163"/>
      <c r="BD56" s="163"/>
      <c r="BE56" s="163" t="s">
        <v>682</v>
      </c>
      <c r="BF56" s="163" t="s">
        <v>683</v>
      </c>
      <c r="BG56" s="163" t="s">
        <v>681</v>
      </c>
    </row>
    <row r="57" spans="1:60">
      <c r="A57" s="285"/>
      <c r="B57" s="336"/>
      <c r="C57" s="163"/>
      <c r="D57" s="163"/>
      <c r="E57" s="163"/>
      <c r="F57" s="163"/>
      <c r="G57" s="164">
        <v>2</v>
      </c>
      <c r="H57" s="163"/>
      <c r="I57" s="164">
        <v>1</v>
      </c>
      <c r="J57" s="163"/>
      <c r="K57" s="164">
        <v>1</v>
      </c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4">
        <v>2</v>
      </c>
      <c r="AJ57" s="163"/>
      <c r="AK57" s="163"/>
      <c r="AL57" s="163"/>
      <c r="AM57" s="163"/>
      <c r="AN57" s="163"/>
      <c r="AO57" s="163"/>
      <c r="AP57" s="163"/>
      <c r="AQ57" s="163"/>
      <c r="AR57" s="164">
        <v>2</v>
      </c>
      <c r="AS57" s="164" t="s">
        <v>690</v>
      </c>
      <c r="AT57" s="163">
        <v>14</v>
      </c>
      <c r="AU57" s="109">
        <v>45953</v>
      </c>
      <c r="AV57" s="163" t="s">
        <v>686</v>
      </c>
      <c r="AW57" s="163"/>
      <c r="AX57" s="163"/>
      <c r="AY57" s="163"/>
      <c r="AZ57" s="163"/>
      <c r="BA57" s="163"/>
      <c r="BB57" s="163"/>
      <c r="BC57" s="163"/>
      <c r="BD57" s="163"/>
      <c r="BE57" s="163" t="s">
        <v>687</v>
      </c>
      <c r="BF57" s="163" t="s">
        <v>688</v>
      </c>
      <c r="BG57" s="163" t="s">
        <v>257</v>
      </c>
    </row>
    <row r="58" spans="1:60">
      <c r="A58" s="285"/>
      <c r="B58" s="336"/>
      <c r="C58" s="163"/>
      <c r="D58" s="163"/>
      <c r="E58" s="163"/>
      <c r="F58" s="163"/>
      <c r="G58" s="164">
        <v>4</v>
      </c>
      <c r="H58" s="163"/>
      <c r="I58" s="163"/>
      <c r="J58" s="164">
        <v>1</v>
      </c>
      <c r="K58" s="164">
        <v>3</v>
      </c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4">
        <v>4</v>
      </c>
      <c r="AJ58" s="163"/>
      <c r="AK58" s="163"/>
      <c r="AL58" s="163"/>
      <c r="AM58" s="163"/>
      <c r="AN58" s="163"/>
      <c r="AO58" s="163"/>
      <c r="AP58" s="163"/>
      <c r="AQ58" s="163"/>
      <c r="AR58" s="164">
        <v>4</v>
      </c>
      <c r="AS58" s="164" t="s">
        <v>693</v>
      </c>
      <c r="AT58" s="163">
        <v>36</v>
      </c>
      <c r="AU58" s="109">
        <v>45951</v>
      </c>
      <c r="AV58" s="163" t="s">
        <v>627</v>
      </c>
      <c r="AW58" s="163"/>
      <c r="AX58" s="163"/>
      <c r="AY58" s="163"/>
      <c r="AZ58" s="163"/>
      <c r="BA58" s="163"/>
      <c r="BB58" s="163"/>
      <c r="BC58" s="163"/>
      <c r="BD58" s="163"/>
      <c r="BE58" s="163" t="s">
        <v>691</v>
      </c>
      <c r="BF58" s="163" t="s">
        <v>683</v>
      </c>
      <c r="BG58" s="163" t="s">
        <v>257</v>
      </c>
    </row>
    <row r="59" spans="1:60">
      <c r="A59" s="285"/>
      <c r="B59" s="336"/>
      <c r="C59" s="163"/>
      <c r="D59" s="163"/>
      <c r="E59" s="163"/>
      <c r="F59" s="163"/>
      <c r="G59" s="164">
        <v>8</v>
      </c>
      <c r="H59" s="163"/>
      <c r="I59" s="163"/>
      <c r="J59" s="164">
        <v>8</v>
      </c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4">
        <v>8</v>
      </c>
      <c r="AJ59" s="163"/>
      <c r="AK59" s="163"/>
      <c r="AL59" s="163"/>
      <c r="AM59" s="163"/>
      <c r="AN59" s="163"/>
      <c r="AO59" s="163"/>
      <c r="AP59" s="163"/>
      <c r="AQ59" s="163"/>
      <c r="AR59" s="164">
        <v>8</v>
      </c>
      <c r="AS59" s="164" t="s">
        <v>697</v>
      </c>
      <c r="AT59" s="163">
        <v>52</v>
      </c>
      <c r="AU59" s="109">
        <v>45939</v>
      </c>
      <c r="AV59" s="163" t="s">
        <v>627</v>
      </c>
      <c r="AW59" s="163"/>
      <c r="AX59" s="163"/>
      <c r="AY59" s="163"/>
      <c r="AZ59" s="163"/>
      <c r="BA59" s="163"/>
      <c r="BB59" s="163"/>
      <c r="BC59" s="163"/>
      <c r="BD59" s="163"/>
      <c r="BE59" s="163" t="s">
        <v>694</v>
      </c>
      <c r="BF59" s="163" t="s">
        <v>695</v>
      </c>
      <c r="BG59" s="163" t="s">
        <v>257</v>
      </c>
    </row>
    <row r="60" spans="1:60">
      <c r="A60" s="285"/>
      <c r="B60" s="336"/>
      <c r="C60" s="163"/>
      <c r="D60" s="163"/>
      <c r="E60" s="163"/>
      <c r="F60" s="163"/>
      <c r="G60" s="164">
        <v>4</v>
      </c>
      <c r="H60" s="163"/>
      <c r="I60" s="163"/>
      <c r="J60" s="164">
        <v>4</v>
      </c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4">
        <v>4</v>
      </c>
      <c r="AJ60" s="163"/>
      <c r="AK60" s="163"/>
      <c r="AL60" s="164">
        <v>1</v>
      </c>
      <c r="AM60" s="163"/>
      <c r="AN60" s="163"/>
      <c r="AO60" s="163"/>
      <c r="AP60" s="163"/>
      <c r="AQ60" s="163"/>
      <c r="AR60" s="164">
        <v>3</v>
      </c>
      <c r="AS60" s="164" t="s">
        <v>701</v>
      </c>
      <c r="AT60" s="163">
        <v>41</v>
      </c>
      <c r="AU60" s="109">
        <v>45932</v>
      </c>
      <c r="AV60" s="163" t="s">
        <v>698</v>
      </c>
      <c r="AW60" s="163"/>
      <c r="AX60" s="163"/>
      <c r="AY60" s="163"/>
      <c r="AZ60" s="163"/>
      <c r="BA60" s="163"/>
      <c r="BB60" s="163"/>
      <c r="BC60" s="163"/>
      <c r="BD60" s="163"/>
      <c r="BE60" s="163" t="s">
        <v>699</v>
      </c>
      <c r="BF60" s="163" t="s">
        <v>700</v>
      </c>
      <c r="BG60" s="163" t="s">
        <v>257</v>
      </c>
    </row>
    <row r="61" spans="1:60">
      <c r="A61" s="285"/>
      <c r="B61" s="336"/>
      <c r="C61" s="163"/>
      <c r="D61" s="163"/>
      <c r="E61" s="163"/>
      <c r="F61" s="163"/>
      <c r="G61" s="164">
        <v>1</v>
      </c>
      <c r="H61" s="163"/>
      <c r="I61" s="163"/>
      <c r="J61" s="164">
        <v>1</v>
      </c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4">
        <v>1</v>
      </c>
      <c r="AJ61" s="163"/>
      <c r="AK61" s="163"/>
      <c r="AL61" s="163"/>
      <c r="AM61" s="163"/>
      <c r="AN61" s="163"/>
      <c r="AO61" s="163"/>
      <c r="AP61" s="163"/>
      <c r="AQ61" s="163"/>
      <c r="AR61" s="164">
        <v>1</v>
      </c>
      <c r="AS61" s="164" t="s">
        <v>706</v>
      </c>
      <c r="AT61" s="163">
        <v>7</v>
      </c>
      <c r="AU61" s="109">
        <v>45954</v>
      </c>
      <c r="AV61" s="163" t="s">
        <v>627</v>
      </c>
      <c r="AW61" s="163"/>
      <c r="AX61" s="163"/>
      <c r="AY61" s="163"/>
      <c r="AZ61" s="163"/>
      <c r="BA61" s="163"/>
      <c r="BB61" s="163"/>
      <c r="BC61" s="163"/>
      <c r="BD61" s="163"/>
      <c r="BE61" s="163" t="s">
        <v>703</v>
      </c>
      <c r="BF61" s="163" t="s">
        <v>704</v>
      </c>
      <c r="BG61" s="163" t="s">
        <v>705</v>
      </c>
    </row>
    <row r="62" spans="1:60">
      <c r="A62" s="285"/>
      <c r="B62" s="336"/>
      <c r="C62" s="163"/>
      <c r="D62" s="163"/>
      <c r="E62" s="163"/>
      <c r="F62" s="163"/>
      <c r="G62" s="164">
        <v>24</v>
      </c>
      <c r="H62" s="163"/>
      <c r="I62" s="164">
        <v>6</v>
      </c>
      <c r="J62" s="164">
        <v>11</v>
      </c>
      <c r="K62" s="164">
        <v>7</v>
      </c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4">
        <v>24</v>
      </c>
      <c r="AJ62" s="163"/>
      <c r="AK62" s="163"/>
      <c r="AL62" s="163"/>
      <c r="AM62" s="163"/>
      <c r="AN62" s="163"/>
      <c r="AO62" s="163"/>
      <c r="AP62" s="163"/>
      <c r="AQ62" s="163"/>
      <c r="AR62" s="164">
        <v>24</v>
      </c>
      <c r="AS62" s="164" t="s">
        <v>712</v>
      </c>
      <c r="AT62" s="163">
        <v>41</v>
      </c>
      <c r="AU62" s="109">
        <v>45936</v>
      </c>
      <c r="AV62" s="163" t="s">
        <v>707</v>
      </c>
      <c r="AW62" s="163"/>
      <c r="AX62" s="163"/>
      <c r="AY62" s="163"/>
      <c r="AZ62" s="163"/>
      <c r="BA62" s="163"/>
      <c r="BB62" s="163"/>
      <c r="BC62" s="163"/>
      <c r="BD62" s="163"/>
      <c r="BE62" s="163" t="s">
        <v>708</v>
      </c>
      <c r="BF62" s="163" t="s">
        <v>709</v>
      </c>
      <c r="BG62" s="163" t="s">
        <v>710</v>
      </c>
    </row>
    <row r="63" spans="1:60">
      <c r="A63" s="285"/>
      <c r="B63" s="336"/>
      <c r="C63" s="163"/>
      <c r="D63" s="163"/>
      <c r="E63" s="163"/>
      <c r="F63" s="163"/>
      <c r="G63" s="164">
        <v>22</v>
      </c>
      <c r="H63" s="163"/>
      <c r="I63" s="164">
        <v>7</v>
      </c>
      <c r="J63" s="164">
        <v>11</v>
      </c>
      <c r="K63" s="164">
        <v>4</v>
      </c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4">
        <v>22</v>
      </c>
      <c r="AJ63" s="163"/>
      <c r="AK63" s="163"/>
      <c r="AL63" s="163"/>
      <c r="AM63" s="163"/>
      <c r="AN63" s="163"/>
      <c r="AO63" s="163"/>
      <c r="AP63" s="163"/>
      <c r="AQ63" s="163"/>
      <c r="AR63" s="164">
        <v>22</v>
      </c>
      <c r="AS63" s="164" t="s">
        <v>715</v>
      </c>
      <c r="AT63" s="163">
        <v>42</v>
      </c>
      <c r="AU63" s="109">
        <v>45943</v>
      </c>
      <c r="AV63" s="163" t="s">
        <v>713</v>
      </c>
      <c r="AW63" s="163"/>
      <c r="AX63" s="163"/>
      <c r="AY63" s="163"/>
      <c r="AZ63" s="163"/>
      <c r="BA63" s="163"/>
      <c r="BB63" s="163"/>
      <c r="BC63" s="163"/>
      <c r="BD63" s="163"/>
      <c r="BE63" s="163" t="s">
        <v>708</v>
      </c>
      <c r="BF63" s="163" t="s">
        <v>714</v>
      </c>
      <c r="BG63" s="163" t="s">
        <v>710</v>
      </c>
    </row>
    <row r="64" spans="1:60">
      <c r="A64" s="285"/>
      <c r="B64" s="336"/>
      <c r="C64" s="163"/>
      <c r="D64" s="163"/>
      <c r="E64" s="163"/>
      <c r="F64" s="163"/>
      <c r="G64" s="164">
        <v>1</v>
      </c>
      <c r="H64" s="163"/>
      <c r="I64" s="163"/>
      <c r="J64" s="163"/>
      <c r="K64" s="164">
        <v>1</v>
      </c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4">
        <v>1</v>
      </c>
      <c r="AJ64" s="163"/>
      <c r="AK64" s="163"/>
      <c r="AL64" s="163"/>
      <c r="AM64" s="163"/>
      <c r="AN64" s="163"/>
      <c r="AO64" s="163"/>
      <c r="AP64" s="163"/>
      <c r="AQ64" s="163"/>
      <c r="AR64" s="164">
        <v>1</v>
      </c>
      <c r="AS64" s="164" t="s">
        <v>412</v>
      </c>
      <c r="AT64" s="163">
        <v>6</v>
      </c>
      <c r="AU64" s="109">
        <v>45932</v>
      </c>
      <c r="AV64" s="163" t="s">
        <v>660</v>
      </c>
      <c r="AW64" s="163"/>
      <c r="AX64" s="163"/>
      <c r="AY64" s="163"/>
      <c r="AZ64" s="163"/>
      <c r="BA64" s="163"/>
      <c r="BB64" s="163"/>
      <c r="BC64" s="163"/>
      <c r="BD64" s="163"/>
      <c r="BE64" s="163" t="s">
        <v>717</v>
      </c>
      <c r="BF64" s="163" t="s">
        <v>718</v>
      </c>
      <c r="BG64" s="163" t="s">
        <v>719</v>
      </c>
    </row>
    <row r="65" spans="1:46">
      <c r="A65" s="285"/>
      <c r="B65" s="168" t="s">
        <v>32</v>
      </c>
      <c r="G65" s="99">
        <v>33</v>
      </c>
      <c r="I65">
        <v>30</v>
      </c>
      <c r="J65" s="99">
        <v>3</v>
      </c>
      <c r="AI65" s="99">
        <v>33</v>
      </c>
      <c r="AR65" s="99">
        <v>33</v>
      </c>
      <c r="AS65" s="99" t="s">
        <v>736</v>
      </c>
      <c r="AT65" s="98">
        <v>39</v>
      </c>
    </row>
    <row r="66" spans="1:46">
      <c r="A66" s="285"/>
      <c r="B66" s="168"/>
    </row>
    <row r="67" spans="1:46">
      <c r="A67" s="285"/>
      <c r="B67" s="168"/>
    </row>
    <row r="68" spans="1:46">
      <c r="A68" s="285"/>
      <c r="B68" s="168"/>
    </row>
    <row r="69" spans="1:46">
      <c r="A69" s="285"/>
      <c r="B69" s="168"/>
    </row>
    <row r="70" spans="1:46">
      <c r="A70" s="285"/>
      <c r="B70" s="168"/>
    </row>
    <row r="71" spans="1:46">
      <c r="A71" s="285"/>
      <c r="B71" s="168"/>
    </row>
    <row r="72" spans="1:46">
      <c r="A72" s="285"/>
      <c r="B72" s="168"/>
    </row>
    <row r="73" spans="1:46">
      <c r="A73" s="285"/>
      <c r="B73" s="168"/>
    </row>
    <row r="74" spans="1:46">
      <c r="A74" s="285"/>
      <c r="B74" s="168"/>
    </row>
    <row r="75" spans="1:46">
      <c r="A75" s="285"/>
      <c r="B75" s="168"/>
    </row>
    <row r="76" spans="1:46">
      <c r="A76" s="285"/>
      <c r="B76" s="168"/>
    </row>
    <row r="77" spans="1:46">
      <c r="A77" s="285"/>
      <c r="B77" s="168"/>
    </row>
  </sheetData>
  <mergeCells count="64">
    <mergeCell ref="A5:A77"/>
    <mergeCell ref="C16:AR16"/>
    <mergeCell ref="AV34:BD34"/>
    <mergeCell ref="AV35:BD35"/>
    <mergeCell ref="AV36:BD36"/>
    <mergeCell ref="AV9:BD9"/>
    <mergeCell ref="AV10:BD10"/>
    <mergeCell ref="AV13:BD13"/>
    <mergeCell ref="AV14:BD14"/>
    <mergeCell ref="AV15:BD15"/>
    <mergeCell ref="AV16:BD16"/>
    <mergeCell ref="AV17:BD17"/>
    <mergeCell ref="AV18:BD18"/>
    <mergeCell ref="AV19:BD19"/>
    <mergeCell ref="AV22:BD22"/>
    <mergeCell ref="AV23:BD23"/>
    <mergeCell ref="A1:BG1"/>
    <mergeCell ref="L2:AK2"/>
    <mergeCell ref="AL2:AR2"/>
    <mergeCell ref="AV2:BD2"/>
    <mergeCell ref="AV4:BD4"/>
    <mergeCell ref="AV5:BD5"/>
    <mergeCell ref="AV6:BD6"/>
    <mergeCell ref="AV7:BD7"/>
    <mergeCell ref="AV8:BD8"/>
    <mergeCell ref="AV37:BD37"/>
    <mergeCell ref="AV11:BD11"/>
    <mergeCell ref="AV12:BD12"/>
    <mergeCell ref="AV21:BD21"/>
    <mergeCell ref="AV27:BD27"/>
    <mergeCell ref="AV28:BD28"/>
    <mergeCell ref="AV33:BD33"/>
    <mergeCell ref="AV24:BD24"/>
    <mergeCell ref="AV20:BD20"/>
    <mergeCell ref="AV29:BD29"/>
    <mergeCell ref="AV30:BD30"/>
    <mergeCell ref="AV44:BD44"/>
    <mergeCell ref="AV31:BD31"/>
    <mergeCell ref="AV32:BD32"/>
    <mergeCell ref="B40:B44"/>
    <mergeCell ref="B20:B21"/>
    <mergeCell ref="AV40:BD40"/>
    <mergeCell ref="AV41:BD41"/>
    <mergeCell ref="AV42:BD42"/>
    <mergeCell ref="AV43:BD43"/>
    <mergeCell ref="AV39:BD39"/>
    <mergeCell ref="AV38:BD38"/>
    <mergeCell ref="B13:B17"/>
    <mergeCell ref="B10:B12"/>
    <mergeCell ref="B5:B9"/>
    <mergeCell ref="B18:B19"/>
    <mergeCell ref="B37:B39"/>
    <mergeCell ref="B34:B36"/>
    <mergeCell ref="B27:B33"/>
    <mergeCell ref="B24:B26"/>
    <mergeCell ref="B22:B23"/>
    <mergeCell ref="B51:B64"/>
    <mergeCell ref="B45:B50"/>
    <mergeCell ref="AV45:BD45"/>
    <mergeCell ref="AV46:BD46"/>
    <mergeCell ref="AV47:BD47"/>
    <mergeCell ref="AV48:BD48"/>
    <mergeCell ref="AV49:BD49"/>
    <mergeCell ref="AV50:BD5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565A-5CC6-43CA-9C30-BB6222BDE743}">
  <dimension ref="A1:M62"/>
  <sheetViews>
    <sheetView topLeftCell="D24" zoomScale="81" workbookViewId="0">
      <selection activeCell="E2" sqref="E2:E62"/>
    </sheetView>
  </sheetViews>
  <sheetFormatPr baseColWidth="10" defaultRowHeight="13.8"/>
  <cols>
    <col min="1" max="1" width="39.09765625" bestFit="1" customWidth="1"/>
    <col min="2" max="2" width="53.296875" bestFit="1" customWidth="1"/>
    <col min="4" max="4" width="32.69921875" bestFit="1" customWidth="1"/>
    <col min="5" max="5" width="14.5" bestFit="1" customWidth="1"/>
    <col min="6" max="6" width="57.5" bestFit="1" customWidth="1"/>
    <col min="7" max="7" width="24.3984375" bestFit="1" customWidth="1"/>
    <col min="8" max="8" width="22.796875" bestFit="1" customWidth="1"/>
    <col min="9" max="9" width="5.296875" bestFit="1" customWidth="1"/>
  </cols>
  <sheetData>
    <row r="1" spans="1:13">
      <c r="A1" s="166" t="s">
        <v>10</v>
      </c>
      <c r="B1" s="166" t="s">
        <v>744</v>
      </c>
      <c r="C1" s="166" t="s">
        <v>745</v>
      </c>
      <c r="D1" s="166" t="s">
        <v>746</v>
      </c>
      <c r="E1" s="166" t="s">
        <v>422</v>
      </c>
      <c r="F1" s="166" t="s">
        <v>747</v>
      </c>
      <c r="G1" s="166" t="s">
        <v>748</v>
      </c>
      <c r="H1" s="166" t="s">
        <v>749</v>
      </c>
      <c r="I1" s="166" t="s">
        <v>59</v>
      </c>
      <c r="J1" s="166" t="s">
        <v>60</v>
      </c>
      <c r="K1" s="166" t="s">
        <v>61</v>
      </c>
      <c r="L1" s="166" t="s">
        <v>426</v>
      </c>
      <c r="M1" s="166" t="s">
        <v>63</v>
      </c>
    </row>
    <row r="2" spans="1:13">
      <c r="A2" s="166" t="s">
        <v>428</v>
      </c>
      <c r="B2" s="166" t="s">
        <v>429</v>
      </c>
      <c r="C2" s="137">
        <v>45932</v>
      </c>
      <c r="D2" s="166" t="s">
        <v>750</v>
      </c>
      <c r="E2" s="166" t="s">
        <v>40</v>
      </c>
      <c r="F2" s="166" t="s">
        <v>751</v>
      </c>
      <c r="G2" s="166">
        <v>13</v>
      </c>
      <c r="H2" s="166">
        <v>14</v>
      </c>
      <c r="I2" s="166">
        <v>0</v>
      </c>
      <c r="J2" s="166">
        <v>0</v>
      </c>
      <c r="K2" s="166">
        <v>0</v>
      </c>
      <c r="L2" s="166">
        <v>0</v>
      </c>
      <c r="M2" s="166">
        <v>27</v>
      </c>
    </row>
    <row r="3" spans="1:13">
      <c r="A3" s="166" t="s">
        <v>428</v>
      </c>
      <c r="B3" s="166" t="s">
        <v>429</v>
      </c>
      <c r="C3" s="137">
        <v>45940</v>
      </c>
      <c r="D3" s="166" t="s">
        <v>750</v>
      </c>
      <c r="E3" s="166" t="s">
        <v>40</v>
      </c>
      <c r="F3" s="166" t="s">
        <v>158</v>
      </c>
      <c r="G3" s="166">
        <v>10</v>
      </c>
      <c r="H3" s="166">
        <v>7</v>
      </c>
      <c r="I3" s="166">
        <f>6+6</f>
        <v>12</v>
      </c>
      <c r="J3" s="166">
        <v>0</v>
      </c>
      <c r="K3" s="166">
        <v>0</v>
      </c>
      <c r="L3" s="166">
        <v>0</v>
      </c>
      <c r="M3" s="166">
        <v>5</v>
      </c>
    </row>
    <row r="4" spans="1:13">
      <c r="A4" s="166" t="s">
        <v>428</v>
      </c>
      <c r="B4" s="166" t="s">
        <v>429</v>
      </c>
      <c r="C4" s="137">
        <v>45943</v>
      </c>
      <c r="D4" s="166" t="s">
        <v>752</v>
      </c>
      <c r="E4" s="166" t="s">
        <v>40</v>
      </c>
      <c r="F4" s="166" t="s">
        <v>481</v>
      </c>
      <c r="G4" s="166">
        <v>16</v>
      </c>
      <c r="H4" s="166">
        <v>17</v>
      </c>
      <c r="I4" s="166">
        <v>0</v>
      </c>
      <c r="J4" s="166">
        <v>0</v>
      </c>
      <c r="K4" s="166">
        <v>0</v>
      </c>
      <c r="L4" s="166">
        <v>0</v>
      </c>
      <c r="M4" s="166">
        <v>33</v>
      </c>
    </row>
    <row r="5" spans="1:13">
      <c r="A5" s="166" t="s">
        <v>428</v>
      </c>
      <c r="B5" s="166" t="s">
        <v>429</v>
      </c>
      <c r="C5" s="137">
        <v>45943</v>
      </c>
      <c r="D5" s="166" t="s">
        <v>753</v>
      </c>
      <c r="E5" s="166" t="s">
        <v>40</v>
      </c>
      <c r="F5" s="166" t="s">
        <v>487</v>
      </c>
      <c r="G5" s="166">
        <v>11</v>
      </c>
      <c r="H5" s="166">
        <v>6</v>
      </c>
      <c r="I5" s="166">
        <v>0</v>
      </c>
      <c r="J5" s="166">
        <v>0</v>
      </c>
      <c r="K5" s="166">
        <v>0</v>
      </c>
      <c r="L5" s="166">
        <v>0</v>
      </c>
      <c r="M5" s="166">
        <v>17</v>
      </c>
    </row>
    <row r="6" spans="1:13">
      <c r="A6" s="166" t="s">
        <v>428</v>
      </c>
      <c r="B6" s="166" t="s">
        <v>429</v>
      </c>
      <c r="C6" s="137">
        <v>45943</v>
      </c>
      <c r="D6" s="166" t="s">
        <v>752</v>
      </c>
      <c r="E6" s="166" t="s">
        <v>40</v>
      </c>
      <c r="F6" s="166" t="s">
        <v>481</v>
      </c>
      <c r="G6" s="166">
        <v>19</v>
      </c>
      <c r="H6" s="166">
        <v>17</v>
      </c>
      <c r="I6" s="166">
        <v>0</v>
      </c>
      <c r="J6" s="166">
        <v>0</v>
      </c>
      <c r="K6" s="166">
        <v>0</v>
      </c>
      <c r="L6" s="166">
        <v>0</v>
      </c>
      <c r="M6" s="166">
        <v>36</v>
      </c>
    </row>
    <row r="7" spans="1:13">
      <c r="A7" s="166" t="s">
        <v>428</v>
      </c>
      <c r="B7" s="166" t="s">
        <v>429</v>
      </c>
      <c r="C7" s="137">
        <v>45938</v>
      </c>
      <c r="D7" s="166" t="s">
        <v>754</v>
      </c>
      <c r="E7" s="166" t="s">
        <v>36</v>
      </c>
      <c r="F7" s="166" t="s">
        <v>497</v>
      </c>
      <c r="G7" s="166">
        <v>44</v>
      </c>
      <c r="H7" s="166">
        <v>47</v>
      </c>
      <c r="I7" s="166">
        <v>0</v>
      </c>
      <c r="J7" s="166">
        <v>0</v>
      </c>
      <c r="K7" s="166">
        <v>0</v>
      </c>
      <c r="L7" s="166">
        <v>0</v>
      </c>
      <c r="M7" s="166">
        <v>91</v>
      </c>
    </row>
    <row r="8" spans="1:13">
      <c r="A8" s="166" t="s">
        <v>428</v>
      </c>
      <c r="B8" s="166" t="s">
        <v>429</v>
      </c>
      <c r="C8" s="137">
        <v>45938</v>
      </c>
      <c r="D8" s="166" t="s">
        <v>754</v>
      </c>
      <c r="E8" s="166" t="s">
        <v>36</v>
      </c>
      <c r="F8" s="166" t="s">
        <v>572</v>
      </c>
      <c r="G8" s="166">
        <v>33</v>
      </c>
      <c r="H8" s="166">
        <v>55</v>
      </c>
      <c r="I8" s="166">
        <v>0</v>
      </c>
      <c r="J8" s="166">
        <v>0</v>
      </c>
      <c r="K8" s="166">
        <v>0</v>
      </c>
      <c r="L8" s="166">
        <v>0</v>
      </c>
      <c r="M8" s="166">
        <v>88</v>
      </c>
    </row>
    <row r="9" spans="1:13">
      <c r="A9" s="166" t="s">
        <v>428</v>
      </c>
      <c r="B9" s="166" t="s">
        <v>429</v>
      </c>
      <c r="C9" s="137">
        <v>45952</v>
      </c>
      <c r="D9" s="166" t="s">
        <v>755</v>
      </c>
      <c r="E9" s="166" t="s">
        <v>36</v>
      </c>
      <c r="F9" s="166" t="s">
        <v>578</v>
      </c>
      <c r="G9" s="166">
        <v>18</v>
      </c>
      <c r="H9" s="166">
        <v>4</v>
      </c>
      <c r="I9" s="166">
        <v>0</v>
      </c>
      <c r="J9" s="166">
        <v>0</v>
      </c>
      <c r="K9" s="166">
        <v>0</v>
      </c>
      <c r="L9" s="166">
        <v>0</v>
      </c>
      <c r="M9" s="166">
        <v>22</v>
      </c>
    </row>
    <row r="10" spans="1:13">
      <c r="A10" s="166" t="s">
        <v>428</v>
      </c>
      <c r="B10" s="166" t="s">
        <v>429</v>
      </c>
      <c r="C10" s="137">
        <v>45939</v>
      </c>
      <c r="D10" s="166" t="s">
        <v>756</v>
      </c>
      <c r="E10" s="166" t="s">
        <v>34</v>
      </c>
      <c r="F10" s="166" t="s">
        <v>502</v>
      </c>
      <c r="G10" s="166">
        <v>3</v>
      </c>
      <c r="H10" s="166">
        <v>4</v>
      </c>
      <c r="I10" s="166">
        <v>0</v>
      </c>
      <c r="J10" s="166">
        <v>0</v>
      </c>
      <c r="K10" s="166">
        <v>0</v>
      </c>
      <c r="L10" s="166">
        <v>0</v>
      </c>
      <c r="M10" s="166">
        <v>7</v>
      </c>
    </row>
    <row r="11" spans="1:13">
      <c r="A11" s="166" t="s">
        <v>428</v>
      </c>
      <c r="B11" s="166" t="s">
        <v>429</v>
      </c>
      <c r="C11" s="137">
        <v>45937</v>
      </c>
      <c r="D11" s="166" t="s">
        <v>756</v>
      </c>
      <c r="E11" s="166" t="s">
        <v>34</v>
      </c>
      <c r="F11" s="166" t="s">
        <v>509</v>
      </c>
      <c r="G11" s="166">
        <v>17</v>
      </c>
      <c r="H11" s="166">
        <v>34</v>
      </c>
      <c r="I11" s="166">
        <v>0</v>
      </c>
      <c r="J11" s="166">
        <v>0</v>
      </c>
      <c r="K11" s="166">
        <v>0</v>
      </c>
      <c r="L11" s="166">
        <v>0</v>
      </c>
      <c r="M11" s="166">
        <v>51</v>
      </c>
    </row>
    <row r="12" spans="1:13">
      <c r="A12" s="166" t="s">
        <v>428</v>
      </c>
      <c r="B12" s="166" t="s">
        <v>429</v>
      </c>
      <c r="C12" s="137">
        <v>45947</v>
      </c>
      <c r="D12" s="166" t="s">
        <v>757</v>
      </c>
      <c r="E12" s="166" t="s">
        <v>34</v>
      </c>
      <c r="F12" s="166" t="s">
        <v>158</v>
      </c>
      <c r="G12" s="166">
        <v>6</v>
      </c>
      <c r="H12" s="166">
        <v>19</v>
      </c>
      <c r="I12" s="166">
        <v>0</v>
      </c>
      <c r="J12" s="166">
        <v>0</v>
      </c>
      <c r="K12" s="166">
        <v>0</v>
      </c>
      <c r="L12" s="166">
        <v>0</v>
      </c>
      <c r="M12" s="166">
        <v>25</v>
      </c>
    </row>
    <row r="13" spans="1:13">
      <c r="A13" s="166" t="s">
        <v>428</v>
      </c>
      <c r="B13" s="166" t="s">
        <v>429</v>
      </c>
      <c r="C13" s="137">
        <v>45938</v>
      </c>
      <c r="D13" s="166" t="s">
        <v>756</v>
      </c>
      <c r="E13" s="166" t="s">
        <v>34</v>
      </c>
      <c r="F13" s="166" t="s">
        <v>158</v>
      </c>
      <c r="G13" s="166">
        <v>0</v>
      </c>
      <c r="H13" s="166">
        <v>12</v>
      </c>
      <c r="I13" s="166">
        <v>0</v>
      </c>
      <c r="J13" s="166">
        <v>0</v>
      </c>
      <c r="K13" s="166">
        <v>0</v>
      </c>
      <c r="L13" s="166">
        <v>0</v>
      </c>
      <c r="M13" s="166">
        <v>12</v>
      </c>
    </row>
    <row r="14" spans="1:13">
      <c r="A14" s="166" t="s">
        <v>428</v>
      </c>
      <c r="B14" s="166" t="s">
        <v>429</v>
      </c>
      <c r="C14" s="137">
        <v>45952</v>
      </c>
      <c r="D14" s="166" t="s">
        <v>757</v>
      </c>
      <c r="E14" s="166" t="s">
        <v>34</v>
      </c>
      <c r="F14" s="166" t="s">
        <v>228</v>
      </c>
      <c r="G14" s="166">
        <v>3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3</v>
      </c>
    </row>
    <row r="15" spans="1:13">
      <c r="A15" s="166" t="s">
        <v>428</v>
      </c>
      <c r="B15" s="166" t="s">
        <v>429</v>
      </c>
      <c r="C15" s="137">
        <v>45937</v>
      </c>
      <c r="D15" s="166" t="s">
        <v>758</v>
      </c>
      <c r="E15" s="166" t="s">
        <v>493</v>
      </c>
      <c r="F15" s="166" t="s">
        <v>158</v>
      </c>
      <c r="G15" s="166">
        <v>8</v>
      </c>
      <c r="H15" s="166">
        <v>18</v>
      </c>
      <c r="I15" s="166">
        <v>0</v>
      </c>
      <c r="J15" s="166">
        <v>0</v>
      </c>
      <c r="K15" s="166">
        <v>0</v>
      </c>
      <c r="L15" s="166">
        <v>0</v>
      </c>
      <c r="M15" s="166">
        <v>26</v>
      </c>
    </row>
    <row r="16" spans="1:13">
      <c r="A16" s="166" t="s">
        <v>428</v>
      </c>
      <c r="B16" s="166" t="s">
        <v>429</v>
      </c>
      <c r="C16" s="137">
        <v>45943</v>
      </c>
      <c r="D16" s="166" t="s">
        <v>759</v>
      </c>
      <c r="E16" s="166" t="s">
        <v>493</v>
      </c>
      <c r="F16" s="166" t="s">
        <v>556</v>
      </c>
      <c r="G16" s="166">
        <v>11</v>
      </c>
      <c r="H16" s="166">
        <v>7</v>
      </c>
      <c r="I16" s="166">
        <v>0</v>
      </c>
      <c r="J16" s="166">
        <v>0</v>
      </c>
      <c r="K16" s="166">
        <v>0</v>
      </c>
      <c r="L16" s="166">
        <v>0</v>
      </c>
      <c r="M16" s="166">
        <v>18</v>
      </c>
    </row>
    <row r="17" spans="1:13">
      <c r="A17" s="166" t="s">
        <v>428</v>
      </c>
      <c r="B17" s="166" t="s">
        <v>429</v>
      </c>
      <c r="C17" s="137">
        <v>45951</v>
      </c>
      <c r="D17" s="166" t="s">
        <v>760</v>
      </c>
      <c r="E17" s="166" t="s">
        <v>730</v>
      </c>
      <c r="F17" s="166" t="s">
        <v>586</v>
      </c>
      <c r="G17" s="166">
        <v>11</v>
      </c>
      <c r="H17" s="166">
        <v>17</v>
      </c>
      <c r="I17" s="166">
        <v>0</v>
      </c>
      <c r="J17" s="166">
        <v>0</v>
      </c>
      <c r="K17" s="166">
        <v>0</v>
      </c>
      <c r="L17" s="166">
        <v>0</v>
      </c>
      <c r="M17" s="166">
        <v>28</v>
      </c>
    </row>
    <row r="18" spans="1:13">
      <c r="A18" s="166" t="s">
        <v>428</v>
      </c>
      <c r="B18" s="166" t="s">
        <v>429</v>
      </c>
      <c r="C18" s="137">
        <v>45951</v>
      </c>
      <c r="D18" s="166" t="s">
        <v>761</v>
      </c>
      <c r="E18" s="166" t="s">
        <v>730</v>
      </c>
      <c r="F18" s="166" t="s">
        <v>591</v>
      </c>
      <c r="G18" s="166">
        <v>0</v>
      </c>
      <c r="H18" s="166">
        <v>11</v>
      </c>
      <c r="I18" s="166">
        <v>0</v>
      </c>
      <c r="J18" s="166">
        <v>0</v>
      </c>
      <c r="K18" s="166">
        <v>0</v>
      </c>
      <c r="L18" s="166">
        <v>0</v>
      </c>
      <c r="M18" s="166">
        <v>11</v>
      </c>
    </row>
    <row r="19" spans="1:13">
      <c r="A19" s="166" t="s">
        <v>428</v>
      </c>
      <c r="B19" s="166" t="s">
        <v>429</v>
      </c>
      <c r="C19" s="137">
        <v>45946</v>
      </c>
      <c r="D19" s="166" t="s">
        <v>762</v>
      </c>
      <c r="E19" s="166" t="s">
        <v>550</v>
      </c>
      <c r="F19" s="166" t="s">
        <v>562</v>
      </c>
      <c r="G19" s="166">
        <v>6</v>
      </c>
      <c r="H19" s="166">
        <v>4</v>
      </c>
      <c r="I19" s="166">
        <v>0</v>
      </c>
      <c r="J19" s="166">
        <v>0</v>
      </c>
      <c r="K19" s="166">
        <v>0</v>
      </c>
      <c r="L19" s="166">
        <v>0</v>
      </c>
      <c r="M19" s="166">
        <v>10</v>
      </c>
    </row>
    <row r="20" spans="1:13">
      <c r="A20" s="166" t="s">
        <v>428</v>
      </c>
      <c r="B20" s="166" t="s">
        <v>429</v>
      </c>
      <c r="C20" s="137">
        <v>45946</v>
      </c>
      <c r="D20" s="166" t="s">
        <v>762</v>
      </c>
      <c r="E20" s="166" t="s">
        <v>550</v>
      </c>
      <c r="F20" s="166" t="s">
        <v>566</v>
      </c>
      <c r="G20" s="166">
        <v>20</v>
      </c>
      <c r="H20" s="166">
        <v>12</v>
      </c>
      <c r="I20" s="166">
        <v>1</v>
      </c>
      <c r="J20" s="166">
        <v>4</v>
      </c>
      <c r="K20" s="166">
        <v>0</v>
      </c>
      <c r="L20" s="166">
        <v>0</v>
      </c>
      <c r="M20" s="166">
        <v>27</v>
      </c>
    </row>
    <row r="21" spans="1:13">
      <c r="A21" s="166" t="s">
        <v>428</v>
      </c>
      <c r="B21" s="166" t="s">
        <v>429</v>
      </c>
      <c r="C21" s="137">
        <v>45934</v>
      </c>
      <c r="D21" s="166" t="s">
        <v>445</v>
      </c>
      <c r="E21" s="166" t="s">
        <v>441</v>
      </c>
      <c r="F21" s="166" t="s">
        <v>763</v>
      </c>
      <c r="G21" s="166">
        <v>10</v>
      </c>
      <c r="H21" s="166">
        <v>20</v>
      </c>
      <c r="I21" s="166">
        <v>0</v>
      </c>
      <c r="J21" s="166">
        <v>0</v>
      </c>
      <c r="K21" s="166">
        <v>0</v>
      </c>
      <c r="L21" s="166">
        <v>0</v>
      </c>
      <c r="M21" s="166">
        <v>30</v>
      </c>
    </row>
    <row r="22" spans="1:13">
      <c r="A22" s="166" t="s">
        <v>428</v>
      </c>
      <c r="B22" s="166" t="s">
        <v>429</v>
      </c>
      <c r="C22" s="137">
        <v>45938</v>
      </c>
      <c r="D22" s="166" t="s">
        <v>764</v>
      </c>
      <c r="E22" s="166" t="s">
        <v>441</v>
      </c>
      <c r="F22" s="166" t="s">
        <v>765</v>
      </c>
      <c r="G22" s="166">
        <v>19</v>
      </c>
      <c r="H22" s="166">
        <v>4</v>
      </c>
      <c r="I22" s="166">
        <f>3+17</f>
        <v>20</v>
      </c>
      <c r="J22" s="166">
        <v>0</v>
      </c>
      <c r="K22" s="166">
        <v>0</v>
      </c>
      <c r="L22" s="166">
        <v>0</v>
      </c>
      <c r="M22" s="166">
        <v>3</v>
      </c>
    </row>
    <row r="23" spans="1:13">
      <c r="A23" s="166" t="s">
        <v>428</v>
      </c>
      <c r="B23" s="166" t="s">
        <v>429</v>
      </c>
      <c r="C23" s="166" t="s">
        <v>766</v>
      </c>
      <c r="D23" s="166" t="s">
        <v>767</v>
      </c>
      <c r="E23" s="166" t="s">
        <v>441</v>
      </c>
      <c r="F23" s="166" t="s">
        <v>729</v>
      </c>
      <c r="G23" s="166">
        <v>3</v>
      </c>
      <c r="H23" s="166">
        <v>2</v>
      </c>
      <c r="I23" s="166">
        <v>0</v>
      </c>
      <c r="J23" s="166">
        <v>0</v>
      </c>
      <c r="K23" s="166">
        <v>0</v>
      </c>
      <c r="L23" s="166">
        <v>0</v>
      </c>
      <c r="M23" s="166">
        <v>5</v>
      </c>
    </row>
    <row r="24" spans="1:13">
      <c r="A24" s="166" t="s">
        <v>428</v>
      </c>
      <c r="B24" s="166" t="s">
        <v>429</v>
      </c>
      <c r="C24" s="137">
        <v>45937</v>
      </c>
      <c r="D24" s="166" t="s">
        <v>768</v>
      </c>
      <c r="E24" s="166" t="s">
        <v>38</v>
      </c>
      <c r="F24" s="166" t="s">
        <v>602</v>
      </c>
      <c r="G24" s="166">
        <v>14</v>
      </c>
      <c r="H24" s="166">
        <v>16</v>
      </c>
      <c r="I24" s="166">
        <v>0</v>
      </c>
      <c r="J24" s="166">
        <v>0</v>
      </c>
      <c r="K24" s="166">
        <v>0</v>
      </c>
      <c r="L24" s="166">
        <v>0</v>
      </c>
      <c r="M24" s="166">
        <v>30</v>
      </c>
    </row>
    <row r="25" spans="1:13">
      <c r="A25" s="166" t="s">
        <v>428</v>
      </c>
      <c r="B25" s="166" t="s">
        <v>429</v>
      </c>
      <c r="C25" s="137">
        <v>45938</v>
      </c>
      <c r="D25" s="166" t="s">
        <v>769</v>
      </c>
      <c r="E25" s="166" t="s">
        <v>38</v>
      </c>
      <c r="F25" s="166" t="s">
        <v>257</v>
      </c>
      <c r="G25" s="166">
        <v>8</v>
      </c>
      <c r="H25" s="166">
        <v>22</v>
      </c>
      <c r="I25" s="166">
        <v>1</v>
      </c>
      <c r="J25" s="166">
        <v>0</v>
      </c>
      <c r="K25" s="166">
        <v>0</v>
      </c>
      <c r="L25" s="166">
        <v>6</v>
      </c>
      <c r="M25" s="166">
        <v>23</v>
      </c>
    </row>
    <row r="26" spans="1:13">
      <c r="A26" s="166" t="s">
        <v>428</v>
      </c>
      <c r="B26" s="166" t="s">
        <v>429</v>
      </c>
      <c r="C26" s="137">
        <v>45961</v>
      </c>
      <c r="D26" s="166" t="s">
        <v>768</v>
      </c>
      <c r="E26" s="166" t="s">
        <v>38</v>
      </c>
      <c r="F26" s="166" t="s">
        <v>630</v>
      </c>
      <c r="G26" s="166">
        <v>1</v>
      </c>
      <c r="H26" s="166">
        <v>6</v>
      </c>
      <c r="I26" s="166">
        <v>0</v>
      </c>
      <c r="J26" s="166">
        <v>0</v>
      </c>
      <c r="K26" s="166">
        <v>0</v>
      </c>
      <c r="L26" s="166">
        <v>0</v>
      </c>
      <c r="M26" s="166">
        <v>7</v>
      </c>
    </row>
    <row r="27" spans="1:13">
      <c r="A27" s="166" t="s">
        <v>428</v>
      </c>
      <c r="B27" s="166" t="s">
        <v>429</v>
      </c>
      <c r="C27" s="137" t="s">
        <v>652</v>
      </c>
      <c r="D27" s="166" t="s">
        <v>768</v>
      </c>
      <c r="E27" s="166" t="s">
        <v>38</v>
      </c>
      <c r="F27" s="166" t="s">
        <v>630</v>
      </c>
      <c r="G27" s="166">
        <v>1</v>
      </c>
      <c r="H27" s="166">
        <v>6</v>
      </c>
      <c r="I27" s="166">
        <v>0</v>
      </c>
      <c r="J27" s="166">
        <v>0</v>
      </c>
      <c r="K27" s="166">
        <v>0</v>
      </c>
      <c r="L27" s="166">
        <v>0</v>
      </c>
      <c r="M27" s="166">
        <v>7</v>
      </c>
    </row>
    <row r="28" spans="1:13">
      <c r="A28" s="166" t="s">
        <v>428</v>
      </c>
      <c r="B28" s="166" t="s">
        <v>429</v>
      </c>
      <c r="C28" s="137">
        <v>45954</v>
      </c>
      <c r="D28" s="166" t="s">
        <v>768</v>
      </c>
      <c r="E28" s="166" t="s">
        <v>38</v>
      </c>
      <c r="F28" s="166" t="s">
        <v>630</v>
      </c>
      <c r="G28" s="166">
        <v>1</v>
      </c>
      <c r="H28" s="166">
        <v>6</v>
      </c>
      <c r="I28" s="166">
        <v>0</v>
      </c>
      <c r="J28" s="166">
        <v>0</v>
      </c>
      <c r="K28" s="166">
        <v>0</v>
      </c>
      <c r="L28" s="166">
        <v>0</v>
      </c>
      <c r="M28" s="166">
        <v>7</v>
      </c>
    </row>
    <row r="29" spans="1:13">
      <c r="A29" s="166" t="s">
        <v>428</v>
      </c>
      <c r="B29" s="166" t="s">
        <v>429</v>
      </c>
      <c r="C29" s="137">
        <v>45954</v>
      </c>
      <c r="D29" s="166" t="s">
        <v>768</v>
      </c>
      <c r="E29" s="166" t="s">
        <v>38</v>
      </c>
      <c r="F29" s="166" t="s">
        <v>630</v>
      </c>
      <c r="G29" s="166">
        <v>1</v>
      </c>
      <c r="H29" s="166">
        <v>6</v>
      </c>
      <c r="I29" s="166">
        <v>0</v>
      </c>
      <c r="J29" s="166">
        <v>0</v>
      </c>
      <c r="K29" s="166">
        <v>0</v>
      </c>
      <c r="L29" s="166">
        <v>0</v>
      </c>
      <c r="M29" s="166">
        <v>7</v>
      </c>
    </row>
    <row r="30" spans="1:13">
      <c r="A30" s="166" t="s">
        <v>428</v>
      </c>
      <c r="B30" s="166" t="s">
        <v>429</v>
      </c>
      <c r="C30" s="137">
        <v>45939</v>
      </c>
      <c r="D30" s="166" t="s">
        <v>769</v>
      </c>
      <c r="E30" s="166" t="s">
        <v>38</v>
      </c>
      <c r="F30" s="166" t="s">
        <v>611</v>
      </c>
      <c r="G30" s="166">
        <v>3</v>
      </c>
      <c r="H30" s="166">
        <v>4</v>
      </c>
      <c r="I30" s="166">
        <v>2</v>
      </c>
      <c r="J30" s="166">
        <v>0</v>
      </c>
      <c r="K30" s="166">
        <v>0</v>
      </c>
      <c r="L30" s="166">
        <v>0</v>
      </c>
      <c r="M30" s="166">
        <v>5</v>
      </c>
    </row>
    <row r="31" spans="1:13">
      <c r="A31" s="166" t="s">
        <v>428</v>
      </c>
      <c r="B31" s="166" t="s">
        <v>429</v>
      </c>
      <c r="C31" s="137">
        <v>45936</v>
      </c>
      <c r="D31" s="166" t="s">
        <v>770</v>
      </c>
      <c r="E31" s="166" t="s">
        <v>38</v>
      </c>
      <c r="F31" s="166" t="s">
        <v>523</v>
      </c>
      <c r="G31" s="166">
        <v>6</v>
      </c>
      <c r="H31" s="166">
        <v>4</v>
      </c>
      <c r="I31" s="166">
        <v>1</v>
      </c>
      <c r="J31" s="166">
        <v>0</v>
      </c>
      <c r="K31" s="166">
        <v>0</v>
      </c>
      <c r="L31" s="166">
        <v>0</v>
      </c>
      <c r="M31" s="166">
        <v>9</v>
      </c>
    </row>
    <row r="32" spans="1:13">
      <c r="A32" s="166" t="s">
        <v>428</v>
      </c>
      <c r="B32" s="166" t="s">
        <v>429</v>
      </c>
      <c r="C32" s="137">
        <v>45945</v>
      </c>
      <c r="D32" s="166" t="s">
        <v>771</v>
      </c>
      <c r="E32" s="166" t="s">
        <v>38</v>
      </c>
      <c r="F32" s="166" t="s">
        <v>158</v>
      </c>
      <c r="G32" s="166">
        <v>1</v>
      </c>
      <c r="H32" s="166">
        <v>8</v>
      </c>
      <c r="I32" s="166">
        <v>7</v>
      </c>
      <c r="J32" s="166">
        <v>0</v>
      </c>
      <c r="K32" s="166">
        <v>0</v>
      </c>
      <c r="L32" s="166">
        <v>0</v>
      </c>
      <c r="M32" s="166">
        <v>2</v>
      </c>
    </row>
    <row r="33" spans="1:13">
      <c r="A33" s="166" t="s">
        <v>428</v>
      </c>
      <c r="B33" s="166" t="s">
        <v>429</v>
      </c>
      <c r="C33" s="137">
        <v>45947</v>
      </c>
      <c r="D33" s="166" t="s">
        <v>771</v>
      </c>
      <c r="E33" s="166" t="s">
        <v>38</v>
      </c>
      <c r="F33" s="166" t="s">
        <v>158</v>
      </c>
      <c r="G33" s="166">
        <v>1</v>
      </c>
      <c r="H33" s="166">
        <v>17</v>
      </c>
      <c r="I33" s="166">
        <v>16</v>
      </c>
      <c r="J33" s="166">
        <v>0</v>
      </c>
      <c r="K33" s="166">
        <v>0</v>
      </c>
      <c r="L33" s="166">
        <v>0</v>
      </c>
      <c r="M33" s="166">
        <v>2</v>
      </c>
    </row>
    <row r="34" spans="1:13">
      <c r="A34" s="166" t="s">
        <v>428</v>
      </c>
      <c r="B34" s="166" t="s">
        <v>429</v>
      </c>
      <c r="C34" s="137">
        <v>45932</v>
      </c>
      <c r="D34" s="166" t="s">
        <v>772</v>
      </c>
      <c r="E34" s="166" t="s">
        <v>31</v>
      </c>
      <c r="F34" s="166" t="s">
        <v>158</v>
      </c>
      <c r="G34" s="166">
        <v>21</v>
      </c>
      <c r="H34" s="166">
        <v>6</v>
      </c>
      <c r="I34" s="166">
        <v>0</v>
      </c>
      <c r="J34" s="166">
        <v>0</v>
      </c>
      <c r="K34" s="166">
        <v>0</v>
      </c>
      <c r="L34" s="166">
        <v>0</v>
      </c>
      <c r="M34" s="166">
        <v>27</v>
      </c>
    </row>
    <row r="35" spans="1:13">
      <c r="A35" s="166" t="s">
        <v>428</v>
      </c>
      <c r="B35" s="166" t="s">
        <v>429</v>
      </c>
      <c r="C35" s="137">
        <v>45939</v>
      </c>
      <c r="D35" s="166" t="s">
        <v>773</v>
      </c>
      <c r="E35" s="166" t="s">
        <v>31</v>
      </c>
      <c r="F35" s="166" t="s">
        <v>158</v>
      </c>
      <c r="G35" s="166">
        <v>15</v>
      </c>
      <c r="H35" s="166">
        <v>20</v>
      </c>
      <c r="I35" s="166">
        <v>0</v>
      </c>
      <c r="J35" s="166">
        <v>0</v>
      </c>
      <c r="K35" s="166">
        <v>0</v>
      </c>
      <c r="L35" s="166">
        <v>0</v>
      </c>
      <c r="M35" s="166">
        <v>35</v>
      </c>
    </row>
    <row r="36" spans="1:13">
      <c r="A36" s="166" t="s">
        <v>428</v>
      </c>
      <c r="B36" s="166" t="s">
        <v>429</v>
      </c>
      <c r="C36" s="137">
        <v>45945</v>
      </c>
      <c r="D36" s="166" t="s">
        <v>452</v>
      </c>
      <c r="E36" s="166" t="s">
        <v>31</v>
      </c>
      <c r="F36" s="166" t="s">
        <v>543</v>
      </c>
      <c r="G36" s="166">
        <v>26</v>
      </c>
      <c r="H36" s="166">
        <v>13</v>
      </c>
      <c r="I36" s="166">
        <v>0</v>
      </c>
      <c r="J36" s="166">
        <v>0</v>
      </c>
      <c r="K36" s="166">
        <v>0</v>
      </c>
      <c r="L36" s="166">
        <v>0</v>
      </c>
      <c r="M36" s="166">
        <v>39</v>
      </c>
    </row>
    <row r="37" spans="1:13">
      <c r="A37" s="166" t="s">
        <v>428</v>
      </c>
      <c r="B37" s="166" t="s">
        <v>429</v>
      </c>
      <c r="C37" s="137">
        <v>45944</v>
      </c>
      <c r="D37" s="166" t="s">
        <v>774</v>
      </c>
      <c r="E37" s="166" t="s">
        <v>775</v>
      </c>
      <c r="F37" s="166" t="s">
        <v>616</v>
      </c>
      <c r="G37" s="166">
        <v>11</v>
      </c>
      <c r="H37" s="166">
        <v>4</v>
      </c>
      <c r="I37" s="166">
        <v>4</v>
      </c>
      <c r="J37" s="166">
        <v>0</v>
      </c>
      <c r="K37" s="166">
        <v>0</v>
      </c>
      <c r="L37" s="166">
        <v>0</v>
      </c>
      <c r="M37" s="166">
        <v>11</v>
      </c>
    </row>
    <row r="38" spans="1:13">
      <c r="A38" s="166" t="s">
        <v>428</v>
      </c>
      <c r="B38" s="166" t="s">
        <v>429</v>
      </c>
      <c r="C38" s="137">
        <v>45944</v>
      </c>
      <c r="D38" s="166" t="s">
        <v>774</v>
      </c>
      <c r="E38" s="166" t="s">
        <v>775</v>
      </c>
      <c r="F38" s="166" t="s">
        <v>616</v>
      </c>
      <c r="G38" s="166">
        <v>4</v>
      </c>
      <c r="H38" s="166">
        <v>0</v>
      </c>
      <c r="I38" s="166">
        <v>4</v>
      </c>
      <c r="J38" s="166">
        <v>0</v>
      </c>
      <c r="K38" s="166">
        <v>0</v>
      </c>
      <c r="L38" s="166">
        <v>0</v>
      </c>
      <c r="M38" s="166">
        <v>0</v>
      </c>
    </row>
    <row r="39" spans="1:13">
      <c r="A39" s="166" t="s">
        <v>428</v>
      </c>
      <c r="B39" s="166" t="s">
        <v>429</v>
      </c>
      <c r="C39" s="137">
        <v>45945</v>
      </c>
      <c r="D39" s="166" t="s">
        <v>774</v>
      </c>
      <c r="E39" s="166" t="s">
        <v>775</v>
      </c>
      <c r="F39" s="166" t="s">
        <v>616</v>
      </c>
      <c r="G39" s="166">
        <v>3</v>
      </c>
      <c r="H39" s="166">
        <v>1</v>
      </c>
      <c r="I39" s="166">
        <v>0</v>
      </c>
      <c r="J39" s="166">
        <v>0</v>
      </c>
      <c r="K39" s="166">
        <v>0</v>
      </c>
      <c r="L39" s="166">
        <v>0</v>
      </c>
      <c r="M39" s="166">
        <v>4</v>
      </c>
    </row>
    <row r="40" spans="1:13">
      <c r="A40" s="166" t="s">
        <v>428</v>
      </c>
      <c r="B40" s="166" t="s">
        <v>429</v>
      </c>
      <c r="C40" s="137">
        <v>45945</v>
      </c>
      <c r="D40" s="166" t="s">
        <v>774</v>
      </c>
      <c r="E40" s="166" t="s">
        <v>775</v>
      </c>
      <c r="F40" s="166" t="s">
        <v>616</v>
      </c>
      <c r="G40" s="166">
        <v>8</v>
      </c>
      <c r="H40" s="166">
        <v>3</v>
      </c>
      <c r="I40" s="166">
        <v>2</v>
      </c>
      <c r="J40" s="166">
        <v>0</v>
      </c>
      <c r="K40" s="166">
        <v>0</v>
      </c>
      <c r="L40" s="166">
        <v>0</v>
      </c>
      <c r="M40" s="166">
        <v>9</v>
      </c>
    </row>
    <row r="41" spans="1:13">
      <c r="A41" s="166" t="s">
        <v>428</v>
      </c>
      <c r="B41" s="166" t="s">
        <v>429</v>
      </c>
      <c r="C41" s="137">
        <v>45946</v>
      </c>
      <c r="D41" s="166" t="s">
        <v>774</v>
      </c>
      <c r="E41" s="166" t="s">
        <v>775</v>
      </c>
      <c r="F41" s="166" t="s">
        <v>616</v>
      </c>
      <c r="G41" s="166">
        <v>6</v>
      </c>
      <c r="H41" s="166">
        <v>3</v>
      </c>
      <c r="I41" s="166">
        <v>1</v>
      </c>
      <c r="J41" s="166">
        <v>0</v>
      </c>
      <c r="K41" s="166">
        <v>0</v>
      </c>
      <c r="L41" s="166">
        <v>0</v>
      </c>
      <c r="M41" s="166">
        <v>8</v>
      </c>
    </row>
    <row r="42" spans="1:13">
      <c r="A42" s="166" t="s">
        <v>428</v>
      </c>
      <c r="B42" s="166" t="s">
        <v>429</v>
      </c>
      <c r="C42" s="137">
        <v>45939</v>
      </c>
      <c r="D42" s="166" t="s">
        <v>776</v>
      </c>
      <c r="E42" s="166" t="s">
        <v>734</v>
      </c>
      <c r="F42" s="166" t="s">
        <v>158</v>
      </c>
      <c r="G42" s="166">
        <v>37</v>
      </c>
      <c r="H42" s="166">
        <v>1</v>
      </c>
      <c r="I42" s="166">
        <v>0</v>
      </c>
      <c r="J42" s="166">
        <v>0</v>
      </c>
      <c r="K42" s="166">
        <v>0</v>
      </c>
      <c r="L42" s="166">
        <v>0</v>
      </c>
      <c r="M42" s="166">
        <v>38</v>
      </c>
    </row>
    <row r="43" spans="1:13">
      <c r="A43" s="166" t="s">
        <v>428</v>
      </c>
      <c r="B43" s="166" t="s">
        <v>429</v>
      </c>
      <c r="C43" s="137">
        <v>45939</v>
      </c>
      <c r="D43" s="166" t="s">
        <v>776</v>
      </c>
      <c r="E43" s="166" t="s">
        <v>734</v>
      </c>
      <c r="F43" s="166" t="s">
        <v>158</v>
      </c>
      <c r="G43" s="166">
        <v>22</v>
      </c>
      <c r="H43" s="166">
        <v>5</v>
      </c>
      <c r="I43" s="166">
        <v>0</v>
      </c>
      <c r="J43" s="166">
        <v>0</v>
      </c>
      <c r="K43" s="166">
        <v>0</v>
      </c>
      <c r="L43" s="166">
        <v>0</v>
      </c>
      <c r="M43" s="166">
        <v>27</v>
      </c>
    </row>
    <row r="44" spans="1:13">
      <c r="A44" s="166" t="s">
        <v>428</v>
      </c>
      <c r="B44" s="166" t="s">
        <v>429</v>
      </c>
      <c r="C44" s="137">
        <v>45938</v>
      </c>
      <c r="D44" s="166" t="s">
        <v>777</v>
      </c>
      <c r="E44" s="166" t="s">
        <v>734</v>
      </c>
      <c r="F44" s="166" t="s">
        <v>158</v>
      </c>
      <c r="G44" s="166">
        <v>9</v>
      </c>
      <c r="H44" s="166">
        <v>3</v>
      </c>
      <c r="I44" s="166">
        <v>0</v>
      </c>
      <c r="J44" s="166">
        <v>0</v>
      </c>
      <c r="K44" s="166">
        <v>0</v>
      </c>
      <c r="L44" s="166">
        <v>0</v>
      </c>
      <c r="M44" s="166">
        <v>12</v>
      </c>
    </row>
    <row r="45" spans="1:13">
      <c r="A45" s="166" t="s">
        <v>428</v>
      </c>
      <c r="B45" s="166" t="s">
        <v>429</v>
      </c>
      <c r="C45" s="137">
        <v>45938</v>
      </c>
      <c r="D45" s="166" t="s">
        <v>777</v>
      </c>
      <c r="E45" s="166" t="s">
        <v>734</v>
      </c>
      <c r="F45" s="166" t="s">
        <v>158</v>
      </c>
      <c r="G45" s="166">
        <v>5</v>
      </c>
      <c r="H45" s="166">
        <v>4</v>
      </c>
      <c r="I45" s="166">
        <v>0</v>
      </c>
      <c r="J45" s="166">
        <v>0</v>
      </c>
      <c r="K45" s="166">
        <v>0</v>
      </c>
      <c r="L45" s="166">
        <v>0</v>
      </c>
      <c r="M45" s="166">
        <v>9</v>
      </c>
    </row>
    <row r="46" spans="1:13">
      <c r="A46" s="166" t="s">
        <v>428</v>
      </c>
      <c r="B46" s="166" t="s">
        <v>429</v>
      </c>
      <c r="C46" s="137">
        <v>45937</v>
      </c>
      <c r="D46" s="166" t="s">
        <v>778</v>
      </c>
      <c r="E46" s="166" t="s">
        <v>734</v>
      </c>
      <c r="F46" s="166" t="s">
        <v>158</v>
      </c>
      <c r="G46" s="166">
        <v>8</v>
      </c>
      <c r="H46" s="166">
        <v>0</v>
      </c>
      <c r="I46" s="166">
        <v>0</v>
      </c>
      <c r="J46" s="166">
        <v>0</v>
      </c>
      <c r="K46" s="166">
        <v>0</v>
      </c>
      <c r="L46" s="166">
        <v>0</v>
      </c>
      <c r="M46" s="166">
        <v>8</v>
      </c>
    </row>
    <row r="47" spans="1:13">
      <c r="A47" s="166" t="s">
        <v>428</v>
      </c>
      <c r="B47" s="166" t="s">
        <v>429</v>
      </c>
      <c r="C47" s="137">
        <v>45937</v>
      </c>
      <c r="D47" s="166" t="s">
        <v>778</v>
      </c>
      <c r="E47" s="166" t="s">
        <v>734</v>
      </c>
      <c r="F47" s="166" t="s">
        <v>158</v>
      </c>
      <c r="G47" s="166">
        <v>9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9</v>
      </c>
    </row>
    <row r="48" spans="1:13">
      <c r="A48" s="166" t="s">
        <v>428</v>
      </c>
      <c r="B48" s="166" t="s">
        <v>429</v>
      </c>
      <c r="C48" s="137">
        <v>45940</v>
      </c>
      <c r="D48" s="166" t="s">
        <v>464</v>
      </c>
      <c r="E48" s="166" t="s">
        <v>779</v>
      </c>
      <c r="F48" s="166" t="s">
        <v>657</v>
      </c>
      <c r="G48" s="166">
        <v>8</v>
      </c>
      <c r="H48" s="166">
        <v>9</v>
      </c>
      <c r="I48" s="166">
        <f>5+4</f>
        <v>9</v>
      </c>
      <c r="J48" s="166">
        <v>1</v>
      </c>
      <c r="K48" s="166">
        <v>0</v>
      </c>
      <c r="L48" s="166">
        <v>0</v>
      </c>
      <c r="M48" s="166">
        <v>7</v>
      </c>
    </row>
    <row r="49" spans="1:13">
      <c r="A49" s="166" t="s">
        <v>428</v>
      </c>
      <c r="B49" s="166" t="s">
        <v>429</v>
      </c>
      <c r="C49" s="137">
        <v>45933</v>
      </c>
      <c r="D49" s="166" t="s">
        <v>464</v>
      </c>
      <c r="E49" s="166" t="s">
        <v>779</v>
      </c>
      <c r="F49" s="166" t="s">
        <v>663</v>
      </c>
      <c r="G49" s="166">
        <v>24</v>
      </c>
      <c r="H49" s="166">
        <v>6</v>
      </c>
      <c r="I49" s="166">
        <v>16</v>
      </c>
      <c r="J49" s="166">
        <v>0</v>
      </c>
      <c r="K49" s="166">
        <v>0</v>
      </c>
      <c r="L49" s="166">
        <v>0</v>
      </c>
      <c r="M49" s="166">
        <v>14</v>
      </c>
    </row>
    <row r="50" spans="1:13">
      <c r="A50" s="166" t="s">
        <v>428</v>
      </c>
      <c r="B50" s="166" t="s">
        <v>429</v>
      </c>
      <c r="C50" s="137">
        <v>45946</v>
      </c>
      <c r="D50" s="166" t="s">
        <v>464</v>
      </c>
      <c r="E50" s="166" t="s">
        <v>779</v>
      </c>
      <c r="F50" s="166" t="s">
        <v>669</v>
      </c>
      <c r="G50" s="166">
        <v>12</v>
      </c>
      <c r="H50" s="166">
        <v>8</v>
      </c>
      <c r="I50" s="166">
        <v>1</v>
      </c>
      <c r="J50" s="166">
        <v>0</v>
      </c>
      <c r="K50" s="166">
        <v>0</v>
      </c>
      <c r="L50" s="166">
        <v>0</v>
      </c>
      <c r="M50" s="166">
        <v>19</v>
      </c>
    </row>
    <row r="51" spans="1:13">
      <c r="A51" s="166" t="s">
        <v>428</v>
      </c>
      <c r="B51" s="166" t="s">
        <v>429</v>
      </c>
      <c r="C51" s="137">
        <v>45941</v>
      </c>
      <c r="D51" s="166" t="s">
        <v>780</v>
      </c>
      <c r="E51" s="166" t="s">
        <v>779</v>
      </c>
      <c r="F51" s="166" t="s">
        <v>158</v>
      </c>
      <c r="G51" s="166">
        <v>4</v>
      </c>
      <c r="H51" s="166">
        <v>9</v>
      </c>
      <c r="I51" s="166">
        <v>0</v>
      </c>
      <c r="J51" s="166">
        <v>0</v>
      </c>
      <c r="K51" s="166">
        <v>0</v>
      </c>
      <c r="L51" s="166">
        <v>0</v>
      </c>
      <c r="M51" s="166">
        <v>13</v>
      </c>
    </row>
    <row r="52" spans="1:13">
      <c r="A52" s="166" t="s">
        <v>428</v>
      </c>
      <c r="B52" s="166" t="s">
        <v>429</v>
      </c>
      <c r="C52" s="137">
        <v>45953</v>
      </c>
      <c r="D52" s="166" t="s">
        <v>464</v>
      </c>
      <c r="E52" s="166" t="s">
        <v>779</v>
      </c>
      <c r="F52" s="166" t="s">
        <v>679</v>
      </c>
      <c r="G52" s="166">
        <v>4</v>
      </c>
      <c r="H52" s="166">
        <v>0</v>
      </c>
      <c r="I52" s="166">
        <v>3</v>
      </c>
      <c r="J52" s="166">
        <v>0</v>
      </c>
      <c r="K52" s="166">
        <v>0</v>
      </c>
      <c r="L52" s="166">
        <v>0</v>
      </c>
      <c r="M52" s="166">
        <v>1</v>
      </c>
    </row>
    <row r="53" spans="1:13">
      <c r="A53" s="166" t="s">
        <v>428</v>
      </c>
      <c r="B53" s="166" t="s">
        <v>429</v>
      </c>
      <c r="C53" s="137">
        <v>45958</v>
      </c>
      <c r="D53" s="166" t="s">
        <v>464</v>
      </c>
      <c r="E53" s="166" t="s">
        <v>779</v>
      </c>
      <c r="F53" s="166" t="s">
        <v>681</v>
      </c>
      <c r="G53" s="166">
        <v>11</v>
      </c>
      <c r="H53" s="166">
        <v>35</v>
      </c>
      <c r="I53" s="166">
        <v>5</v>
      </c>
      <c r="J53" s="166">
        <v>0</v>
      </c>
      <c r="K53" s="166">
        <v>0</v>
      </c>
      <c r="L53" s="166">
        <v>0</v>
      </c>
      <c r="M53" s="166">
        <v>41</v>
      </c>
    </row>
    <row r="54" spans="1:13">
      <c r="A54" s="166" t="s">
        <v>428</v>
      </c>
      <c r="B54" s="166" t="s">
        <v>429</v>
      </c>
      <c r="C54" s="137">
        <v>45953</v>
      </c>
      <c r="D54" s="166" t="s">
        <v>464</v>
      </c>
      <c r="E54" s="166" t="s">
        <v>779</v>
      </c>
      <c r="F54" s="166" t="s">
        <v>257</v>
      </c>
      <c r="G54" s="166">
        <v>2</v>
      </c>
      <c r="H54" s="166">
        <v>12</v>
      </c>
      <c r="I54" s="166">
        <v>0</v>
      </c>
      <c r="J54" s="166">
        <v>0</v>
      </c>
      <c r="K54" s="166">
        <v>0</v>
      </c>
      <c r="L54" s="166">
        <v>0</v>
      </c>
      <c r="M54" s="166">
        <v>14</v>
      </c>
    </row>
    <row r="55" spans="1:13">
      <c r="A55" s="166" t="s">
        <v>428</v>
      </c>
      <c r="B55" s="166" t="s">
        <v>429</v>
      </c>
      <c r="C55" s="137">
        <v>45951</v>
      </c>
      <c r="D55" s="166" t="s">
        <v>464</v>
      </c>
      <c r="E55" s="166" t="s">
        <v>779</v>
      </c>
      <c r="F55" s="166" t="s">
        <v>257</v>
      </c>
      <c r="G55" s="166">
        <v>4</v>
      </c>
      <c r="H55" s="166">
        <v>32</v>
      </c>
      <c r="I55" s="166">
        <v>3</v>
      </c>
      <c r="J55" s="166">
        <v>0</v>
      </c>
      <c r="K55" s="166">
        <v>0</v>
      </c>
      <c r="L55" s="166">
        <v>0</v>
      </c>
      <c r="M55" s="166">
        <v>33</v>
      </c>
    </row>
    <row r="56" spans="1:13">
      <c r="A56" s="166" t="s">
        <v>428</v>
      </c>
      <c r="B56" s="166" t="s">
        <v>429</v>
      </c>
      <c r="C56" s="137">
        <v>45939</v>
      </c>
      <c r="D56" s="166" t="s">
        <v>464</v>
      </c>
      <c r="E56" s="166" t="s">
        <v>779</v>
      </c>
      <c r="F56" s="166" t="s">
        <v>257</v>
      </c>
      <c r="G56" s="166">
        <v>8</v>
      </c>
      <c r="H56" s="166">
        <v>44</v>
      </c>
      <c r="I56" s="166">
        <v>0</v>
      </c>
      <c r="J56" s="166">
        <v>0</v>
      </c>
      <c r="K56" s="166">
        <v>0</v>
      </c>
      <c r="L56" s="166">
        <v>0</v>
      </c>
      <c r="M56" s="166">
        <v>52</v>
      </c>
    </row>
    <row r="57" spans="1:13">
      <c r="A57" s="166" t="s">
        <v>428</v>
      </c>
      <c r="B57" s="166" t="s">
        <v>429</v>
      </c>
      <c r="C57" s="137">
        <v>45932</v>
      </c>
      <c r="D57" s="166" t="s">
        <v>464</v>
      </c>
      <c r="E57" s="166" t="s">
        <v>779</v>
      </c>
      <c r="F57" s="166" t="s">
        <v>257</v>
      </c>
      <c r="G57" s="166">
        <v>4</v>
      </c>
      <c r="H57" s="166">
        <v>37</v>
      </c>
      <c r="I57" s="166">
        <v>0</v>
      </c>
      <c r="J57" s="166">
        <v>0</v>
      </c>
      <c r="K57" s="166">
        <v>0</v>
      </c>
      <c r="L57" s="166">
        <v>0</v>
      </c>
      <c r="M57" s="166">
        <v>41</v>
      </c>
    </row>
    <row r="58" spans="1:13">
      <c r="A58" s="166" t="s">
        <v>428</v>
      </c>
      <c r="B58" s="166" t="s">
        <v>429</v>
      </c>
      <c r="C58" s="137">
        <v>45954</v>
      </c>
      <c r="D58" s="166" t="s">
        <v>464</v>
      </c>
      <c r="E58" s="166" t="s">
        <v>779</v>
      </c>
      <c r="F58" s="166" t="s">
        <v>705</v>
      </c>
      <c r="G58" s="166">
        <v>1</v>
      </c>
      <c r="H58" s="166">
        <v>6</v>
      </c>
      <c r="I58" s="166">
        <v>0</v>
      </c>
      <c r="J58" s="166">
        <v>0</v>
      </c>
      <c r="K58" s="166">
        <v>0</v>
      </c>
      <c r="L58" s="166">
        <v>0</v>
      </c>
      <c r="M58" s="166">
        <v>7</v>
      </c>
    </row>
    <row r="59" spans="1:13">
      <c r="A59" s="166" t="s">
        <v>428</v>
      </c>
      <c r="B59" s="166" t="s">
        <v>429</v>
      </c>
      <c r="C59" s="137">
        <v>45936</v>
      </c>
      <c r="D59" s="166" t="s">
        <v>464</v>
      </c>
      <c r="E59" s="166" t="s">
        <v>779</v>
      </c>
      <c r="F59" s="166" t="s">
        <v>710</v>
      </c>
      <c r="G59" s="166">
        <v>24</v>
      </c>
      <c r="H59" s="166">
        <v>17</v>
      </c>
      <c r="I59" s="166">
        <v>0</v>
      </c>
      <c r="J59" s="166">
        <v>0</v>
      </c>
      <c r="K59" s="166">
        <v>0</v>
      </c>
      <c r="L59" s="166">
        <v>0</v>
      </c>
      <c r="M59" s="166">
        <v>41</v>
      </c>
    </row>
    <row r="60" spans="1:13">
      <c r="A60" s="166" t="s">
        <v>428</v>
      </c>
      <c r="B60" s="166" t="s">
        <v>429</v>
      </c>
      <c r="C60" s="137">
        <v>45943</v>
      </c>
      <c r="D60" s="166" t="s">
        <v>464</v>
      </c>
      <c r="E60" s="166" t="s">
        <v>779</v>
      </c>
      <c r="F60" s="166" t="s">
        <v>710</v>
      </c>
      <c r="G60" s="166">
        <v>22</v>
      </c>
      <c r="H60" s="166">
        <v>20</v>
      </c>
      <c r="I60" s="166">
        <v>0</v>
      </c>
      <c r="J60" s="166">
        <v>0</v>
      </c>
      <c r="K60" s="166">
        <v>0</v>
      </c>
      <c r="L60" s="166">
        <v>0</v>
      </c>
      <c r="M60" s="166">
        <v>42</v>
      </c>
    </row>
    <row r="61" spans="1:13">
      <c r="A61" s="166" t="s">
        <v>428</v>
      </c>
      <c r="B61" s="166" t="s">
        <v>429</v>
      </c>
      <c r="C61" s="137">
        <v>45932</v>
      </c>
      <c r="D61" s="166" t="s">
        <v>464</v>
      </c>
      <c r="E61" s="166" t="s">
        <v>779</v>
      </c>
      <c r="F61" s="166" t="s">
        <v>781</v>
      </c>
      <c r="G61" s="166">
        <v>1</v>
      </c>
      <c r="H61" s="166">
        <v>5</v>
      </c>
      <c r="I61" s="166">
        <v>0</v>
      </c>
      <c r="J61" s="166">
        <v>0</v>
      </c>
      <c r="K61" s="166">
        <v>0</v>
      </c>
      <c r="L61" s="166">
        <v>0</v>
      </c>
      <c r="M61" s="166">
        <v>6</v>
      </c>
    </row>
    <row r="62" spans="1:13">
      <c r="A62" s="166" t="s">
        <v>428</v>
      </c>
      <c r="B62" s="166" t="s">
        <v>429</v>
      </c>
      <c r="C62" s="137">
        <v>45957</v>
      </c>
      <c r="D62" s="166" t="s">
        <v>464</v>
      </c>
      <c r="E62" s="166" t="s">
        <v>32</v>
      </c>
      <c r="F62" s="166" t="s">
        <v>782</v>
      </c>
      <c r="G62" s="166">
        <v>33</v>
      </c>
      <c r="H62" s="166">
        <v>6</v>
      </c>
      <c r="I62" s="166">
        <v>0</v>
      </c>
      <c r="J62" s="166">
        <v>0</v>
      </c>
      <c r="K62" s="166">
        <v>0</v>
      </c>
      <c r="L62" s="166">
        <v>0</v>
      </c>
      <c r="M62" s="166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CONSOLIDADO SEPTIEMBRE</vt:lpstr>
      <vt:lpstr> SUMATORIA MUJERES SEPTIEMBRE</vt:lpstr>
      <vt:lpstr>SUMATORIA HOMBRES SEPTIEMBRE</vt:lpstr>
      <vt:lpstr>DATOS ABIERTOS SEPTIEMBRE</vt:lpstr>
      <vt:lpstr>CONSOLIDADO OCTUBRE</vt:lpstr>
      <vt:lpstr>CONSOLIDADO NOVIEMBRE </vt:lpstr>
      <vt:lpstr>SUMATORIA MUJERES OCTUBRE</vt:lpstr>
      <vt:lpstr>SUMATORIA HOMBRES OCTUBRE</vt:lpstr>
      <vt:lpstr>DATOS ABIERTOS OCTUBRE</vt:lpstr>
      <vt:lpstr>SUMATORIA MUJERES NOVIEMBRE</vt:lpstr>
      <vt:lpstr>SUMATORIA HOMBRES NOVIEMBRE</vt:lpstr>
      <vt:lpstr>SUMATORIA MUJERES DICIEMBRE </vt:lpstr>
      <vt:lpstr>SUMATORIA HOMBRES DICIEMBRE</vt:lpstr>
      <vt:lpstr>CONSOLIDADO DICIEMBRE </vt:lpstr>
      <vt:lpstr>DATOS ABIERTOS DICIEMBRE </vt:lpstr>
      <vt:lpstr>DATOS ABIERTOS NOVIEMBRE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Ramirez</dc:creator>
  <cp:keywords/>
  <dc:description/>
  <cp:lastModifiedBy>Irene Velasquez</cp:lastModifiedBy>
  <cp:revision/>
  <cp:lastPrinted>2025-12-16T22:18:31Z</cp:lastPrinted>
  <dcterms:created xsi:type="dcterms:W3CDTF">2025-09-04T13:14:27Z</dcterms:created>
  <dcterms:modified xsi:type="dcterms:W3CDTF">2025-12-18T15:38:02Z</dcterms:modified>
  <cp:category/>
  <cp:contentStatus/>
</cp:coreProperties>
</file>