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https://d.docs.live.net/33a3a56083f6a343/Desktop/ALE/Reporte Datos Abiertos Sept 25 uba/"/>
    </mc:Choice>
  </mc:AlternateContent>
  <xr:revisionPtr revIDLastSave="0" documentId="8_{4212B844-886B-43C5-AA1C-BEDAE73FAC15}" xr6:coauthVersionLast="47" xr6:coauthVersionMax="47" xr10:uidLastSave="{00000000-0000-0000-0000-000000000000}"/>
  <bookViews>
    <workbookView xWindow="-108" yWindow="-108" windowWidth="23256" windowHeight="13896" firstSheet="1" activeTab="1" xr2:uid="{FDBB4883-3727-4AF4-97D1-2CC6ADFF05EE}"/>
  </bookViews>
  <sheets>
    <sheet name="CONSOLIDADO SEPTIEMBRE" sheetId="6" r:id="rId1"/>
    <sheet name="DATOS ABIERTOS SEPTIEMBRE" sheetId="7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34" i="7" l="1"/>
  <c r="M63" i="7"/>
  <c r="M62" i="7"/>
  <c r="M60" i="7"/>
  <c r="M59" i="7"/>
  <c r="M57" i="7"/>
  <c r="M56" i="7"/>
  <c r="M55" i="7"/>
  <c r="M54" i="7"/>
  <c r="M53" i="7"/>
  <c r="M52" i="7"/>
  <c r="M51" i="7"/>
  <c r="M48" i="7"/>
  <c r="M47" i="7"/>
  <c r="M46" i="7"/>
  <c r="M45" i="7"/>
  <c r="M44" i="7"/>
  <c r="M43" i="7"/>
  <c r="M42" i="7"/>
  <c r="M41" i="7"/>
  <c r="M38" i="7"/>
  <c r="M37" i="7"/>
  <c r="M35" i="7"/>
  <c r="M32" i="7"/>
  <c r="M31" i="7"/>
  <c r="M30" i="7"/>
  <c r="M29" i="7"/>
  <c r="M28" i="7"/>
  <c r="M26" i="7"/>
  <c r="M25" i="7"/>
  <c r="M24" i="7"/>
  <c r="M20" i="7"/>
  <c r="M18" i="7"/>
  <c r="M17" i="7"/>
  <c r="M16" i="7"/>
  <c r="M15" i="7"/>
  <c r="M12" i="7"/>
  <c r="M7" i="7"/>
  <c r="M6" i="7"/>
  <c r="M5" i="7"/>
  <c r="M4" i="7"/>
  <c r="M3" i="7"/>
  <c r="M2" i="7"/>
  <c r="L14" i="6"/>
  <c r="L22" i="6"/>
  <c r="L16" i="6"/>
  <c r="L15" i="6"/>
  <c r="K16" i="6"/>
  <c r="K14" i="6"/>
  <c r="K21" i="6"/>
  <c r="L21" i="6" s="1"/>
  <c r="K20" i="6"/>
  <c r="L20" i="6" s="1"/>
  <c r="K19" i="6"/>
  <c r="L19" i="6"/>
  <c r="K18" i="6"/>
  <c r="L18" i="6" s="1"/>
  <c r="K17" i="6"/>
  <c r="L17" i="6" s="1"/>
  <c r="K15" i="6"/>
  <c r="I2" i="7"/>
  <c r="I2" i="7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<sst xmlns="http://schemas.openxmlformats.org/spreadsheetml/2006/main" count="383" uniqueCount="121">
  <si>
    <t>MINISTERIO DE AGRICULTURA, GANADERIA Y ALIMENTACION</t>
  </si>
  <si>
    <t>PLANEAMIENTO</t>
  </si>
  <si>
    <t>SEGUIMIENTO Y EVALUACION</t>
  </si>
  <si>
    <t>INFORME MENSUAL DE AVANCE FISICO Y FINANCIERO</t>
  </si>
  <si>
    <r>
      <t xml:space="preserve">(1) Dirección, Departamento o Programa: </t>
    </r>
    <r>
      <rPr>
        <sz val="12"/>
        <color theme="1"/>
        <rFont val="Arial"/>
        <family val="2"/>
      </rPr>
      <t xml:space="preserve"> </t>
    </r>
  </si>
  <si>
    <t xml:space="preserve">Unidad de Bienestar Animal </t>
  </si>
  <si>
    <r>
      <t xml:space="preserve">(2) Responsable: </t>
    </r>
    <r>
      <rPr>
        <sz val="12"/>
        <color theme="1"/>
        <rFont val="Arial"/>
        <family val="2"/>
      </rPr>
      <t xml:space="preserve">Alejandra Ramírez </t>
    </r>
  </si>
  <si>
    <t xml:space="preserve">(3) Telefono y correo electrónico: </t>
  </si>
  <si>
    <t xml:space="preserve">5354-7179, alejandritaramirez687@gmail.com </t>
  </si>
  <si>
    <r>
      <t xml:space="preserve">(4) Fecha: </t>
    </r>
    <r>
      <rPr>
        <sz val="12"/>
        <color theme="1"/>
        <rFont val="Arial"/>
        <family val="2"/>
      </rPr>
      <t>Septiembre de 2025</t>
    </r>
  </si>
  <si>
    <t>(5) Producto</t>
  </si>
  <si>
    <t>(6) Subproducto</t>
  </si>
  <si>
    <t>(7) 
Acciones del Subproducto</t>
  </si>
  <si>
    <t>(8) Ubicación Geográfica de la Intervención</t>
  </si>
  <si>
    <t>(9) Unidad de Medida</t>
  </si>
  <si>
    <t>(10) Avance Físico</t>
  </si>
  <si>
    <t>(14) Observaciones</t>
  </si>
  <si>
    <t>(8.1) Depto.</t>
  </si>
  <si>
    <t>(8.2) Municipio</t>
  </si>
  <si>
    <t>(8.3) Comunidad</t>
  </si>
  <si>
    <t>(8.4) Codigo: Departamento y Municipio</t>
  </si>
  <si>
    <t>(9.1) Descripción</t>
  </si>
  <si>
    <t>(10.1) Prog. Anual</t>
  </si>
  <si>
    <t>(10.2) Ejecución Mensual</t>
  </si>
  <si>
    <t>(10.3) Ejecutado Acumulado</t>
  </si>
  <si>
    <t>(10.4) % de Avance</t>
  </si>
  <si>
    <t>ACUMULADO AL MES DE AGOSTO</t>
  </si>
  <si>
    <t>Animales protegidos contra el abuso y maltrato</t>
  </si>
  <si>
    <t>Capacitaciones varias sobre Bienestar Animal y la Ley de Protección y Bienestar Animal</t>
  </si>
  <si>
    <t>Guatemala</t>
  </si>
  <si>
    <t>Evento</t>
  </si>
  <si>
    <t>Zacapa</t>
  </si>
  <si>
    <t>Petén</t>
  </si>
  <si>
    <t>Flores</t>
  </si>
  <si>
    <t>Izabal</t>
  </si>
  <si>
    <t>Puerto Barrios</t>
  </si>
  <si>
    <t>Chiquimula</t>
  </si>
  <si>
    <t>Quetzaltenango</t>
  </si>
  <si>
    <t>Sacatepéquez</t>
  </si>
  <si>
    <t>Antigua Guatemala</t>
  </si>
  <si>
    <t>Alta Verapaz</t>
  </si>
  <si>
    <t>Alta V./ Cobán</t>
  </si>
  <si>
    <t>Totales:</t>
  </si>
  <si>
    <t>ACUMULADO MES ACTUAL</t>
  </si>
  <si>
    <t>TOTALES SEPTIEMBRE 2025</t>
  </si>
  <si>
    <t>REVISADO POR: LIC. DIEGO GÓMEZ F:___________________________________________</t>
  </si>
  <si>
    <t>Nota: A partir del mes de marzo solo se reportarán la cantidad de eventos realizados, los datos demográficos se llevarán únicamente para registro interno.</t>
  </si>
  <si>
    <t>Maya</t>
  </si>
  <si>
    <t>Xinca</t>
  </si>
  <si>
    <t>Afrodescendiente</t>
  </si>
  <si>
    <t xml:space="preserve">Xela </t>
  </si>
  <si>
    <t xml:space="preserve">Sociedad Civil </t>
  </si>
  <si>
    <t>CONAP</t>
  </si>
  <si>
    <t>Secretaría de Bienestar Social de la presidencia.</t>
  </si>
  <si>
    <t>Fiscalía del Puerto de San José</t>
  </si>
  <si>
    <t>Iiniciativa Privada</t>
  </si>
  <si>
    <t xml:space="preserve">Universidad </t>
  </si>
  <si>
    <t>MAGA</t>
  </si>
  <si>
    <t>Dirección General de Servicios de Seguridad Privada, Ministerio de Gobernación</t>
  </si>
  <si>
    <t xml:space="preserve">Dirección de Mercados y Sociedad Civil </t>
  </si>
  <si>
    <t xml:space="preserve">Director de Gestión Ambiental Municipal de la Municipalidad de San Juan Sac. </t>
  </si>
  <si>
    <t xml:space="preserve">Sociedad Civil  </t>
  </si>
  <si>
    <t>Sociedad Civil</t>
  </si>
  <si>
    <t>ELABORADO POR: ALEJANDRA RAMÍREZ F:______________________________ REPORTE 7 MES: SEPTIEMBRE 2025</t>
  </si>
  <si>
    <t>Policía Nacional Civil</t>
  </si>
  <si>
    <t>Ong, Usac, Mineduc</t>
  </si>
  <si>
    <t>Ong, Mineduc, Amsa, Marn</t>
  </si>
  <si>
    <t>Mineduc</t>
  </si>
  <si>
    <t>Sociedad Civil, Municipalidad</t>
  </si>
  <si>
    <t>Colegio Privado</t>
  </si>
  <si>
    <t>Mineduc, Sociedad Civil, Municipalidad, Marn, Inab</t>
  </si>
  <si>
    <t>Municipalidad</t>
  </si>
  <si>
    <t>Municipalidad, Sociedad civil, MSPAS, Organismo Judicial</t>
  </si>
  <si>
    <t>Jueza de Paz, Sociedad Civil</t>
  </si>
  <si>
    <t xml:space="preserve">Capacitacióny divulgación para la protección y bienestar animal </t>
  </si>
  <si>
    <t>Fechas</t>
  </si>
  <si>
    <t xml:space="preserve">Delegación UBA </t>
  </si>
  <si>
    <t>Institución (es)/ Entidad(es) Capacitada(s)</t>
  </si>
  <si>
    <t>Hombres (Acumulado)</t>
  </si>
  <si>
    <t>Mujeres (Acumulado)</t>
  </si>
  <si>
    <t>Garifuna</t>
  </si>
  <si>
    <t>Mestiza</t>
  </si>
  <si>
    <t xml:space="preserve">Animales protegidos contra el abuso y maltrato </t>
  </si>
  <si>
    <t xml:space="preserve">Capacitación y divulgación para la protección y bienestar animal </t>
  </si>
  <si>
    <t xml:space="preserve">Municipio/Departamento  </t>
  </si>
  <si>
    <t>Chivencorral, Alta Verapaz</t>
  </si>
  <si>
    <t>Cerro Lindo, Alta Verapaz</t>
  </si>
  <si>
    <t>Pequixul, Alta Verapaz</t>
  </si>
  <si>
    <t xml:space="preserve">San Cristóbal Verapaz, Alta Verapaz </t>
  </si>
  <si>
    <t xml:space="preserve">Instituto Nacional de Educación Básica Chivencorral </t>
  </si>
  <si>
    <t xml:space="preserve">Insitituto Nacional de Educación Básica  Cerro Lindo </t>
  </si>
  <si>
    <t xml:space="preserve">Insitituto Nacional de Educación Básica Pequixul </t>
  </si>
  <si>
    <t xml:space="preserve">Instituto Nacional de Educacion Básica Chivencorral </t>
  </si>
  <si>
    <t>Instituto Nacional de Educación Básica Chirrepec</t>
  </si>
  <si>
    <t xml:space="preserve">Chiquimula </t>
  </si>
  <si>
    <t>Xela</t>
  </si>
  <si>
    <t xml:space="preserve">Sacatepequez </t>
  </si>
  <si>
    <t>Chiquimula, Chiquimula</t>
  </si>
  <si>
    <t xml:space="preserve">Morales, Izabal </t>
  </si>
  <si>
    <t>Quetzaltenango, Quetzaltenango</t>
  </si>
  <si>
    <t>Flores, Petén</t>
  </si>
  <si>
    <t>Santa Maria de Jesús, Sacatepéquez</t>
  </si>
  <si>
    <t>San Antonio Aguas Calientes, Sacatepéquez</t>
  </si>
  <si>
    <t>San Lucas, Sacatepéquez</t>
  </si>
  <si>
    <t>Pastores, Sacatepéquez</t>
  </si>
  <si>
    <t>San Miguel Dueñas, Sacatepéquez</t>
  </si>
  <si>
    <t>Rio Hondo, Zacapa</t>
  </si>
  <si>
    <t>Estanzuela, Zacapa</t>
  </si>
  <si>
    <t xml:space="preserve">Instituto Nacional para Señoritas de Oriente </t>
  </si>
  <si>
    <t>Escuela Oficial urbana mixta "25 de Junio"</t>
  </si>
  <si>
    <t xml:space="preserve">Centro Universitario de Izabal </t>
  </si>
  <si>
    <t xml:space="preserve">Universidad Da Vinci de Guatemala </t>
  </si>
  <si>
    <t xml:space="preserve">Centro de Aprendizaje para el Desarrollo Social </t>
  </si>
  <si>
    <t xml:space="preserve">Consejo Municipal de Desarrollo Urbano y Rural </t>
  </si>
  <si>
    <t xml:space="preserve">Comisión Municipal de Seguridad Alimentaria Y Nutricional </t>
  </si>
  <si>
    <t xml:space="preserve">Centro Universitario de Sacatepéquez </t>
  </si>
  <si>
    <t xml:space="preserve">Consejo de Cooordinación Agrícola y Pecuario Departamental Huehuetenango </t>
  </si>
  <si>
    <t xml:space="preserve">Universidad Galileo de Guatemala </t>
  </si>
  <si>
    <t>Guatemala, Guatemala</t>
  </si>
  <si>
    <t>Producto (5)</t>
  </si>
  <si>
    <t>Subproducto (6)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</si>
</sst>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sz val="11"/>
      <color rgb="FF000000"/>
      <name val="Arial"/>
      <family val="2"/>
    </font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b/>
      <i/>
      <sz val="12"/>
      <color theme="1"/>
      <name val="Arial"/>
      <family val="2"/>
    </font>
    <font>
      <b/>
      <i/>
      <sz val="14"/>
      <color theme="1"/>
      <name val="Arial"/>
      <family val="2"/>
    </font>
    <font>
      <sz val="11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ED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8DB3E2"/>
        <bgColor indexed="64"/>
      </patternFill>
    </fill>
    <fill>
      <patternFill patternType="solid">
        <fgColor rgb="FFF2DBDB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8" tint="0.79998168889431442"/>
        <bgColor indexed="64"/>
      </patternFill>
    </fill>
  </fills>
  <borders count="31">
    <border>
      <left/>
      <right/>
      <top/>
      <bottom/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/>
      <top style="thin">
        <color indexed="64"/>
      </top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 style="medium">
        <color rgb="FFCCCCCC"/>
      </left>
      <right/>
      <top style="thin">
        <color indexed="64"/>
      </top>
      <bottom style="thin">
        <color indexed="64"/>
      </bottom>
      <diagonal/>
    </border>
    <border>
      <left style="medium">
        <color rgb="FFCCCCCC"/>
      </left>
      <right/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CCCCCC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/>
      <top style="medium">
        <color rgb="FFCCCCCC"/>
      </top>
      <bottom style="medium">
        <color rgb="FF000000"/>
      </bottom>
      <diagonal/>
    </border>
    <border>
      <left/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/>
      <top/>
      <bottom style="medium">
        <color rgb="FFCCCCCC"/>
      </bottom>
      <diagonal/>
    </border>
    <border>
      <left/>
      <right style="medium">
        <color rgb="FFCCCCCC"/>
      </right>
      <top/>
      <bottom style="medium">
        <color rgb="FFCCCCCC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74">
    <xf numFmtId="0" fontId="0" fillId="0" borderId="0" xfId="0"/>
    <xf numFmtId="0" fontId="4" fillId="5" borderId="12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vertical="center" wrapText="1"/>
    </xf>
    <xf numFmtId="0" fontId="3" fillId="0" borderId="9" xfId="0" applyFont="1" applyBorder="1" applyAlignment="1">
      <alignment wrapText="1"/>
    </xf>
    <xf numFmtId="0" fontId="3" fillId="2" borderId="19" xfId="0" applyFont="1" applyFill="1" applyBorder="1" applyAlignment="1">
      <alignment vertical="center" wrapText="1"/>
    </xf>
    <xf numFmtId="0" fontId="4" fillId="5" borderId="10" xfId="0" applyFont="1" applyFill="1" applyBorder="1" applyAlignment="1">
      <alignment horizontal="center" vertical="center" wrapText="1"/>
    </xf>
    <xf numFmtId="0" fontId="4" fillId="5" borderId="25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vertical="center" wrapText="1"/>
    </xf>
    <xf numFmtId="0" fontId="3" fillId="2" borderId="24" xfId="0" applyFont="1" applyFill="1" applyBorder="1" applyAlignment="1">
      <alignment vertical="center" wrapText="1"/>
    </xf>
    <xf numFmtId="0" fontId="5" fillId="6" borderId="10" xfId="0" applyFont="1" applyFill="1" applyBorder="1" applyAlignment="1">
      <alignment horizontal="center" vertical="center" wrapText="1"/>
    </xf>
    <xf numFmtId="0" fontId="4" fillId="5" borderId="22" xfId="0" applyFont="1" applyFill="1" applyBorder="1" applyAlignment="1">
      <alignment horizontal="center" vertical="center" wrapText="1"/>
    </xf>
    <xf numFmtId="0" fontId="4" fillId="0" borderId="9" xfId="0" applyFont="1" applyBorder="1" applyAlignment="1">
      <alignment vertical="center"/>
    </xf>
    <xf numFmtId="0" fontId="4" fillId="0" borderId="9" xfId="0" applyFont="1" applyBorder="1" applyAlignment="1">
      <alignment horizontal="left" vertical="center"/>
    </xf>
    <xf numFmtId="0" fontId="3" fillId="0" borderId="9" xfId="0" applyFont="1" applyBorder="1" applyAlignment="1">
      <alignment horizontal="left" wrapText="1"/>
    </xf>
    <xf numFmtId="0" fontId="4" fillId="0" borderId="23" xfId="0" applyFont="1" applyBorder="1" applyAlignment="1">
      <alignment vertical="center"/>
    </xf>
    <xf numFmtId="0" fontId="3" fillId="0" borderId="24" xfId="0" applyFont="1" applyBorder="1" applyAlignment="1">
      <alignment wrapText="1"/>
    </xf>
    <xf numFmtId="0" fontId="3" fillId="0" borderId="24" xfId="0" applyFont="1" applyBorder="1" applyAlignment="1">
      <alignment vertical="center" wrapText="1"/>
    </xf>
    <xf numFmtId="0" fontId="6" fillId="7" borderId="10" xfId="0" applyFont="1" applyFill="1" applyBorder="1" applyAlignment="1">
      <alignment horizontal="center" vertical="center" wrapText="1"/>
    </xf>
    <xf numFmtId="0" fontId="6" fillId="4" borderId="10" xfId="0" applyFont="1" applyFill="1" applyBorder="1" applyAlignment="1">
      <alignment horizontal="center" vertical="center" wrapText="1"/>
    </xf>
    <xf numFmtId="0" fontId="5" fillId="8" borderId="10" xfId="0" applyFont="1" applyFill="1" applyBorder="1" applyAlignment="1">
      <alignment horizontal="center" vertical="center" wrapText="1"/>
    </xf>
    <xf numFmtId="0" fontId="3" fillId="8" borderId="10" xfId="0" applyFont="1" applyFill="1" applyBorder="1" applyAlignment="1">
      <alignment vertical="center" wrapText="1"/>
    </xf>
    <xf numFmtId="10" fontId="5" fillId="9" borderId="10" xfId="1" applyNumberFormat="1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right" vertical="center" wrapText="1"/>
    </xf>
    <xf numFmtId="0" fontId="7" fillId="3" borderId="10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center" vertical="center" wrapText="1"/>
    </xf>
    <xf numFmtId="10" fontId="4" fillId="3" borderId="10" xfId="1" applyNumberFormat="1" applyFont="1" applyFill="1" applyBorder="1" applyAlignment="1">
      <alignment horizontal="center" vertical="center" wrapText="1"/>
    </xf>
    <xf numFmtId="0" fontId="0" fillId="0" borderId="20" xfId="0" applyBorder="1"/>
    <xf numFmtId="0" fontId="0" fillId="0" borderId="5" xfId="0" applyBorder="1"/>
    <xf numFmtId="0" fontId="0" fillId="0" borderId="4" xfId="0" applyBorder="1"/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14" fontId="0" fillId="0" borderId="0" xfId="0" applyNumberForma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9" fillId="0" borderId="0" xfId="0" applyFont="1" applyFill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0" fillId="0" borderId="0" xfId="0" applyBorder="1" applyAlignment="1"/>
    <xf numFmtId="0" fontId="4" fillId="2" borderId="27" xfId="0" applyFont="1" applyFill="1" applyBorder="1" applyAlignment="1">
      <alignment vertical="center" wrapText="1"/>
    </xf>
    <xf numFmtId="0" fontId="4" fillId="2" borderId="28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vertical="center" wrapText="1"/>
    </xf>
    <xf numFmtId="0" fontId="4" fillId="3" borderId="15" xfId="0" applyFont="1" applyFill="1" applyBorder="1" applyAlignment="1">
      <alignment horizontal="center" vertical="center"/>
    </xf>
    <xf numFmtId="0" fontId="4" fillId="3" borderId="17" xfId="0" applyFont="1" applyFill="1" applyBorder="1" applyAlignment="1">
      <alignment horizontal="center" vertical="center"/>
    </xf>
    <xf numFmtId="0" fontId="4" fillId="3" borderId="16" xfId="0" applyFont="1" applyFill="1" applyBorder="1" applyAlignment="1">
      <alignment horizontal="center" vertical="center"/>
    </xf>
    <xf numFmtId="0" fontId="4" fillId="5" borderId="15" xfId="0" applyFont="1" applyFill="1" applyBorder="1" applyAlignment="1">
      <alignment horizontal="center" vertical="center" wrapText="1"/>
    </xf>
    <xf numFmtId="0" fontId="4" fillId="5" borderId="17" xfId="0" applyFont="1" applyFill="1" applyBorder="1" applyAlignment="1">
      <alignment horizontal="center" vertical="center" wrapText="1"/>
    </xf>
    <xf numFmtId="0" fontId="4" fillId="5" borderId="16" xfId="0" applyFont="1" applyFill="1" applyBorder="1" applyAlignment="1">
      <alignment horizontal="center" vertical="center" wrapText="1"/>
    </xf>
    <xf numFmtId="0" fontId="3" fillId="5" borderId="26" xfId="0" applyFont="1" applyFill="1" applyBorder="1" applyAlignment="1">
      <alignment horizontal="center" vertical="center" wrapText="1"/>
    </xf>
    <xf numFmtId="0" fontId="3" fillId="5" borderId="17" xfId="0" applyFont="1" applyFill="1" applyBorder="1" applyAlignment="1">
      <alignment horizontal="center" vertical="center" wrapText="1"/>
    </xf>
    <xf numFmtId="0" fontId="3" fillId="5" borderId="16" xfId="0" applyFont="1" applyFill="1" applyBorder="1" applyAlignment="1">
      <alignment horizontal="center" vertical="center" wrapText="1"/>
    </xf>
    <xf numFmtId="0" fontId="4" fillId="5" borderId="14" xfId="0" applyFont="1" applyFill="1" applyBorder="1" applyAlignment="1">
      <alignment horizontal="center" vertical="center" wrapText="1"/>
    </xf>
    <xf numFmtId="0" fontId="4" fillId="5" borderId="11" xfId="0" applyFont="1" applyFill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29" xfId="0" applyFont="1" applyFill="1" applyBorder="1" applyAlignment="1">
      <alignment vertical="center" wrapText="1"/>
    </xf>
    <xf numFmtId="0" fontId="4" fillId="2" borderId="30" xfId="0" applyFont="1" applyFill="1" applyBorder="1" applyAlignment="1">
      <alignment vertic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ED93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195B2B-7855-4265-B402-B55ED5337E6D}">
  <dimension ref="A1:M36"/>
  <sheetViews>
    <sheetView topLeftCell="C14" zoomScale="69" workbookViewId="0">
      <selection activeCell="E41" sqref="E41"/>
    </sheetView>
  </sheetViews>
  <sheetFormatPr baseColWidth="10" defaultColWidth="11.3984375" defaultRowHeight="13.8" x14ac:dyDescent="0.25"/>
  <cols>
    <col min="1" max="1" width="16.3984375" customWidth="1"/>
    <col min="2" max="2" width="26.296875" customWidth="1"/>
    <col min="3" max="3" width="23" customWidth="1"/>
    <col min="4" max="4" width="24.8984375" customWidth="1"/>
    <col min="5" max="5" width="17.3984375" customWidth="1"/>
    <col min="6" max="6" width="17" customWidth="1"/>
    <col min="7" max="7" width="21.69921875" customWidth="1"/>
    <col min="8" max="8" width="15.3984375" customWidth="1"/>
    <col min="9" max="9" width="10.8984375" customWidth="1"/>
    <col min="10" max="10" width="13.296875" customWidth="1"/>
    <col min="11" max="11" width="15.09765625" customWidth="1"/>
    <col min="12" max="12" width="14.8984375" customWidth="1"/>
    <col min="13" max="13" width="20.3984375" customWidth="1"/>
  </cols>
  <sheetData>
    <row r="1" spans="1:13" ht="14.4" thickBot="1" x14ac:dyDescent="0.3"/>
    <row r="2" spans="1:13" x14ac:dyDescent="0.25">
      <c r="A2" s="4"/>
    </row>
    <row r="3" spans="1:13" ht="31.95" customHeight="1" x14ac:dyDescent="0.25">
      <c r="A3" s="63" t="s">
        <v>0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5"/>
    </row>
    <row r="4" spans="1:13" ht="15.6" customHeight="1" x14ac:dyDescent="0.25">
      <c r="A4" s="66" t="s">
        <v>1</v>
      </c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8"/>
    </row>
    <row r="5" spans="1:13" ht="15.6" customHeight="1" x14ac:dyDescent="0.25">
      <c r="A5" s="69" t="s">
        <v>2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1"/>
    </row>
    <row r="6" spans="1:13" ht="43.2" customHeight="1" x14ac:dyDescent="0.25">
      <c r="A6" s="63" t="s">
        <v>3</v>
      </c>
      <c r="B6" s="64"/>
      <c r="C6" s="64"/>
      <c r="D6" s="64"/>
      <c r="E6" s="64"/>
      <c r="F6" s="64"/>
      <c r="G6" s="64"/>
      <c r="H6" s="64"/>
      <c r="I6" s="64"/>
      <c r="J6" s="64"/>
      <c r="K6" s="64"/>
      <c r="L6" s="64"/>
      <c r="M6" s="65"/>
    </row>
    <row r="7" spans="1:13" ht="16.2" customHeight="1" thickBot="1" x14ac:dyDescent="0.3">
      <c r="A7" s="72" t="s">
        <v>4</v>
      </c>
      <c r="B7" s="73"/>
      <c r="C7" t="s">
        <v>5</v>
      </c>
    </row>
    <row r="8" spans="1:13" ht="16.2" customHeight="1" thickBot="1" x14ac:dyDescent="0.3">
      <c r="A8" s="47" t="s">
        <v>6</v>
      </c>
      <c r="B8" s="48"/>
    </row>
    <row r="9" spans="1:13" ht="16.2" customHeight="1" thickBot="1" x14ac:dyDescent="0.3">
      <c r="A9" s="47" t="s">
        <v>7</v>
      </c>
      <c r="B9" s="48"/>
      <c r="C9" t="s">
        <v>8</v>
      </c>
    </row>
    <row r="10" spans="1:13" ht="16.2" customHeight="1" thickBot="1" x14ac:dyDescent="0.3">
      <c r="A10" s="45" t="s">
        <v>9</v>
      </c>
      <c r="B10" s="46"/>
    </row>
    <row r="11" spans="1:13" ht="63.6" customHeight="1" thickBot="1" x14ac:dyDescent="0.3">
      <c r="A11" s="58" t="s">
        <v>10</v>
      </c>
      <c r="B11" s="58" t="s">
        <v>11</v>
      </c>
      <c r="C11" s="58" t="s">
        <v>12</v>
      </c>
      <c r="D11" s="6" t="s">
        <v>13</v>
      </c>
      <c r="E11" s="55"/>
      <c r="F11" s="56"/>
      <c r="G11" s="57"/>
      <c r="H11" s="10" t="s">
        <v>14</v>
      </c>
      <c r="I11" s="52" t="s">
        <v>15</v>
      </c>
      <c r="J11" s="53"/>
      <c r="K11" s="53"/>
      <c r="L11" s="54"/>
      <c r="M11" s="58" t="s">
        <v>16</v>
      </c>
    </row>
    <row r="12" spans="1:13" ht="78.599999999999994" customHeight="1" thickBot="1" x14ac:dyDescent="0.3">
      <c r="A12" s="59"/>
      <c r="B12" s="59"/>
      <c r="C12" s="59"/>
      <c r="D12" s="5" t="s">
        <v>17</v>
      </c>
      <c r="E12" s="5" t="s">
        <v>18</v>
      </c>
      <c r="F12" s="1" t="s">
        <v>19</v>
      </c>
      <c r="G12" s="1" t="s">
        <v>20</v>
      </c>
      <c r="H12" s="1" t="s">
        <v>21</v>
      </c>
      <c r="I12" s="1" t="s">
        <v>22</v>
      </c>
      <c r="J12" s="1" t="s">
        <v>23</v>
      </c>
      <c r="K12" s="1" t="s">
        <v>24</v>
      </c>
      <c r="L12" s="1" t="s">
        <v>25</v>
      </c>
      <c r="M12" s="59"/>
    </row>
    <row r="13" spans="1:13" ht="31.8" thickBot="1" x14ac:dyDescent="0.3">
      <c r="A13" s="7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22" t="s">
        <v>26</v>
      </c>
    </row>
    <row r="14" spans="1:13" ht="51" customHeight="1" thickBot="1" x14ac:dyDescent="0.3">
      <c r="A14" s="60" t="s">
        <v>27</v>
      </c>
      <c r="B14" s="60" t="s">
        <v>74</v>
      </c>
      <c r="C14" s="60" t="s">
        <v>28</v>
      </c>
      <c r="D14" s="19" t="s">
        <v>29</v>
      </c>
      <c r="E14" s="19" t="s">
        <v>29</v>
      </c>
      <c r="F14" s="20"/>
      <c r="G14" s="19">
        <v>101</v>
      </c>
      <c r="H14" s="9" t="s">
        <v>30</v>
      </c>
      <c r="I14" s="9">
        <v>342</v>
      </c>
      <c r="J14" s="18">
        <v>33</v>
      </c>
      <c r="K14" s="17">
        <f>239+33</f>
        <v>272</v>
      </c>
      <c r="L14" s="21">
        <f>+K14/I14</f>
        <v>0.79532163742690054</v>
      </c>
      <c r="M14" s="23">
        <v>239</v>
      </c>
    </row>
    <row r="15" spans="1:13" ht="51" customHeight="1" thickBot="1" x14ac:dyDescent="0.3">
      <c r="A15" s="61"/>
      <c r="B15" s="61"/>
      <c r="C15" s="61"/>
      <c r="D15" s="19" t="s">
        <v>31</v>
      </c>
      <c r="E15" s="19" t="s">
        <v>31</v>
      </c>
      <c r="F15" s="20"/>
      <c r="G15" s="19">
        <v>1901</v>
      </c>
      <c r="H15" s="9" t="s">
        <v>30</v>
      </c>
      <c r="I15" s="9">
        <v>33</v>
      </c>
      <c r="J15" s="18">
        <v>3</v>
      </c>
      <c r="K15" s="17">
        <f>22+3</f>
        <v>25</v>
      </c>
      <c r="L15" s="21">
        <f>+K15/I15</f>
        <v>0.75757575757575757</v>
      </c>
      <c r="M15" s="23">
        <v>22</v>
      </c>
    </row>
    <row r="16" spans="1:13" ht="51" customHeight="1" thickBot="1" x14ac:dyDescent="0.3">
      <c r="A16" s="61"/>
      <c r="B16" s="61"/>
      <c r="C16" s="61"/>
      <c r="D16" s="19" t="s">
        <v>32</v>
      </c>
      <c r="E16" s="19" t="s">
        <v>33</v>
      </c>
      <c r="F16" s="20"/>
      <c r="G16" s="19">
        <v>1701</v>
      </c>
      <c r="H16" s="9" t="s">
        <v>30</v>
      </c>
      <c r="I16" s="9">
        <v>33</v>
      </c>
      <c r="J16" s="18">
        <v>3</v>
      </c>
      <c r="K16" s="17">
        <f>22+J16</f>
        <v>25</v>
      </c>
      <c r="L16" s="21">
        <f>+K16/I16</f>
        <v>0.75757575757575757</v>
      </c>
      <c r="M16" s="23">
        <v>22</v>
      </c>
    </row>
    <row r="17" spans="1:13" ht="51" customHeight="1" thickBot="1" x14ac:dyDescent="0.3">
      <c r="A17" s="61"/>
      <c r="B17" s="61"/>
      <c r="C17" s="61"/>
      <c r="D17" s="19" t="s">
        <v>34</v>
      </c>
      <c r="E17" s="19" t="s">
        <v>35</v>
      </c>
      <c r="F17" s="20"/>
      <c r="G17" s="20"/>
      <c r="H17" s="9" t="s">
        <v>30</v>
      </c>
      <c r="I17" s="9">
        <v>53</v>
      </c>
      <c r="J17" s="18">
        <v>5</v>
      </c>
      <c r="K17" s="17">
        <f>36+5</f>
        <v>41</v>
      </c>
      <c r="L17" s="21">
        <f t="shared" ref="L17:L21" si="0">+K17/I17</f>
        <v>0.77358490566037741</v>
      </c>
      <c r="M17" s="23">
        <v>36</v>
      </c>
    </row>
    <row r="18" spans="1:13" ht="51" customHeight="1" thickBot="1" x14ac:dyDescent="0.3">
      <c r="A18" s="61"/>
      <c r="B18" s="61"/>
      <c r="C18" s="61"/>
      <c r="D18" s="19" t="s">
        <v>36</v>
      </c>
      <c r="E18" s="19" t="s">
        <v>36</v>
      </c>
      <c r="F18" s="20"/>
      <c r="G18" s="19">
        <v>2001</v>
      </c>
      <c r="H18" s="9" t="s">
        <v>30</v>
      </c>
      <c r="I18" s="9">
        <v>33</v>
      </c>
      <c r="J18" s="18">
        <v>3</v>
      </c>
      <c r="K18" s="17">
        <f>22+3</f>
        <v>25</v>
      </c>
      <c r="L18" s="21">
        <f t="shared" si="0"/>
        <v>0.75757575757575757</v>
      </c>
      <c r="M18" s="23">
        <v>22</v>
      </c>
    </row>
    <row r="19" spans="1:13" ht="51" customHeight="1" thickBot="1" x14ac:dyDescent="0.3">
      <c r="A19" s="61"/>
      <c r="B19" s="61"/>
      <c r="C19" s="61"/>
      <c r="D19" s="19" t="s">
        <v>37</v>
      </c>
      <c r="E19" s="19" t="s">
        <v>37</v>
      </c>
      <c r="F19" s="20"/>
      <c r="G19" s="19">
        <v>901</v>
      </c>
      <c r="H19" s="9" t="s">
        <v>30</v>
      </c>
      <c r="I19" s="9">
        <v>37</v>
      </c>
      <c r="J19" s="18">
        <v>3</v>
      </c>
      <c r="K19" s="17">
        <f>26+3</f>
        <v>29</v>
      </c>
      <c r="L19" s="21">
        <f t="shared" si="0"/>
        <v>0.78378378378378377</v>
      </c>
      <c r="M19" s="23">
        <v>26</v>
      </c>
    </row>
    <row r="20" spans="1:13" ht="51" customHeight="1" thickBot="1" x14ac:dyDescent="0.3">
      <c r="A20" s="61"/>
      <c r="B20" s="61"/>
      <c r="C20" s="61"/>
      <c r="D20" s="19" t="s">
        <v>38</v>
      </c>
      <c r="E20" s="19" t="s">
        <v>39</v>
      </c>
      <c r="F20" s="20"/>
      <c r="G20" s="19">
        <v>301</v>
      </c>
      <c r="H20" s="9" t="s">
        <v>30</v>
      </c>
      <c r="I20" s="9">
        <v>66</v>
      </c>
      <c r="J20" s="18">
        <v>6</v>
      </c>
      <c r="K20" s="17">
        <f>44+6</f>
        <v>50</v>
      </c>
      <c r="L20" s="21">
        <f t="shared" si="0"/>
        <v>0.75757575757575757</v>
      </c>
      <c r="M20" s="23">
        <v>44</v>
      </c>
    </row>
    <row r="21" spans="1:13" ht="51" customHeight="1" thickBot="1" x14ac:dyDescent="0.3">
      <c r="A21" s="62"/>
      <c r="B21" s="62"/>
      <c r="C21" s="62"/>
      <c r="D21" s="19" t="s">
        <v>40</v>
      </c>
      <c r="E21" s="19" t="s">
        <v>41</v>
      </c>
      <c r="F21" s="20"/>
      <c r="G21" s="19">
        <v>1601</v>
      </c>
      <c r="H21" s="9" t="s">
        <v>30</v>
      </c>
      <c r="I21" s="9">
        <v>53</v>
      </c>
      <c r="J21" s="18">
        <v>5</v>
      </c>
      <c r="K21" s="17">
        <f>36+5</f>
        <v>41</v>
      </c>
      <c r="L21" s="21">
        <f t="shared" si="0"/>
        <v>0.77358490566037741</v>
      </c>
      <c r="M21" s="23">
        <v>36</v>
      </c>
    </row>
    <row r="22" spans="1:13" ht="18" thickBot="1" x14ac:dyDescent="0.3">
      <c r="H22" s="25" t="s">
        <v>42</v>
      </c>
      <c r="I22" s="26">
        <v>650</v>
      </c>
      <c r="J22" s="27">
        <v>61</v>
      </c>
      <c r="K22" s="27">
        <v>508</v>
      </c>
      <c r="L22" s="28">
        <f>+K22/I22</f>
        <v>0.78153846153846152</v>
      </c>
      <c r="M22" s="24">
        <v>447</v>
      </c>
    </row>
    <row r="23" spans="1:13" ht="16.2" thickBot="1" x14ac:dyDescent="0.3">
      <c r="D23" s="49" t="s">
        <v>43</v>
      </c>
      <c r="E23" s="50"/>
      <c r="F23" s="50"/>
      <c r="G23" s="51"/>
    </row>
    <row r="24" spans="1:13" ht="14.4" thickBot="1" x14ac:dyDescent="0.3"/>
    <row r="25" spans="1:13" ht="16.2" thickBot="1" x14ac:dyDescent="0.3">
      <c r="D25" s="49" t="s">
        <v>44</v>
      </c>
      <c r="E25" s="50"/>
      <c r="F25" s="50"/>
      <c r="G25" s="51"/>
    </row>
    <row r="27" spans="1:13" ht="14.4" thickBot="1" x14ac:dyDescent="0.3"/>
    <row r="28" spans="1:13" ht="16.2" thickBot="1" x14ac:dyDescent="0.3">
      <c r="C28" s="12" t="s">
        <v>63</v>
      </c>
      <c r="D28" s="13"/>
      <c r="E28" s="13"/>
      <c r="F28" s="13"/>
      <c r="G28" s="13"/>
      <c r="H28" s="13"/>
    </row>
    <row r="31" spans="1:13" ht="14.4" thickBot="1" x14ac:dyDescent="0.3"/>
    <row r="32" spans="1:13" ht="16.2" thickBot="1" x14ac:dyDescent="0.3">
      <c r="C32" s="11" t="s">
        <v>45</v>
      </c>
      <c r="D32" s="3"/>
      <c r="E32" s="2"/>
      <c r="F32" s="3"/>
      <c r="G32" s="3"/>
    </row>
    <row r="35" spans="3:11" ht="14.4" thickBot="1" x14ac:dyDescent="0.3"/>
    <row r="36" spans="3:11" ht="16.2" thickBot="1" x14ac:dyDescent="0.3">
      <c r="C36" s="14" t="s">
        <v>46</v>
      </c>
      <c r="D36" s="15"/>
      <c r="E36" s="16"/>
      <c r="F36" s="15"/>
      <c r="G36" s="15"/>
      <c r="H36" s="15"/>
      <c r="I36" s="29"/>
      <c r="J36" s="30"/>
      <c r="K36" s="31"/>
    </row>
  </sheetData>
  <mergeCells count="19">
    <mergeCell ref="A8:B8"/>
    <mergeCell ref="A3:M3"/>
    <mergeCell ref="A4:M4"/>
    <mergeCell ref="A5:M5"/>
    <mergeCell ref="A6:M6"/>
    <mergeCell ref="A7:B7"/>
    <mergeCell ref="M11:M12"/>
    <mergeCell ref="C14:C21"/>
    <mergeCell ref="C11:C12"/>
    <mergeCell ref="A14:A21"/>
    <mergeCell ref="B14:B21"/>
    <mergeCell ref="A11:A12"/>
    <mergeCell ref="B11:B12"/>
    <mergeCell ref="A10:B10"/>
    <mergeCell ref="A9:B9"/>
    <mergeCell ref="D23:G23"/>
    <mergeCell ref="D25:G25"/>
    <mergeCell ref="I11:L11"/>
    <mergeCell ref="E11:G11"/>
  </mergeCells>
  <pageMargins left="0.23622047244094491" right="0.23622047244094491" top="0.74803149606299213" bottom="0.74803149606299213" header="0.31496062992125984" footer="0.31496062992125984"/>
  <pageSetup paperSize="9" scale="46" fitToWidth="60" orientation="landscape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8150A4-C4DD-4DA8-B199-739A6620DDD8}">
  <dimension ref="A1:M66"/>
  <sheetViews>
    <sheetView tabSelected="1" zoomScale="45" zoomScaleNormal="400" workbookViewId="0">
      <selection activeCell="O29" sqref="O29"/>
    </sheetView>
  </sheetViews>
  <sheetFormatPr baseColWidth="10" defaultRowHeight="13.8" x14ac:dyDescent="0.25"/>
  <cols>
    <col min="1" max="1" width="43.296875" bestFit="1" customWidth="1"/>
    <col min="2" max="2" width="58.3984375" bestFit="1" customWidth="1"/>
    <col min="4" max="4" width="40.3984375" bestFit="1" customWidth="1"/>
    <col min="5" max="5" width="15.796875" bestFit="1" customWidth="1"/>
    <col min="6" max="6" width="72.5" bestFit="1" customWidth="1"/>
    <col min="7" max="7" width="25.19921875" customWidth="1"/>
    <col min="8" max="8" width="19.796875" bestFit="1" customWidth="1"/>
    <col min="11" max="11" width="14.796875" bestFit="1" customWidth="1"/>
  </cols>
  <sheetData>
    <row r="1" spans="1:13" x14ac:dyDescent="0.25">
      <c r="A1" s="32" t="s">
        <v>119</v>
      </c>
      <c r="B1" s="32" t="s">
        <v>120</v>
      </c>
      <c r="C1" s="33" t="s">
        <v>75</v>
      </c>
      <c r="D1" s="32" t="s">
        <v>84</v>
      </c>
      <c r="E1" s="33" t="s">
        <v>76</v>
      </c>
      <c r="F1" s="32" t="s">
        <v>77</v>
      </c>
      <c r="G1" s="32" t="s">
        <v>78</v>
      </c>
      <c r="H1" s="32" t="s">
        <v>79</v>
      </c>
      <c r="I1" s="32" t="s">
        <v>47</v>
      </c>
      <c r="J1" s="32" t="s">
        <v>48</v>
      </c>
      <c r="K1" s="32" t="s">
        <v>49</v>
      </c>
      <c r="L1" s="32" t="s">
        <v>80</v>
      </c>
      <c r="M1" s="41" t="s">
        <v>81</v>
      </c>
    </row>
    <row r="2" spans="1:13" x14ac:dyDescent="0.25">
      <c r="A2" s="38" t="s">
        <v>82</v>
      </c>
      <c r="B2" s="38" t="s">
        <v>83</v>
      </c>
      <c r="C2" s="34">
        <v>45909</v>
      </c>
      <c r="D2" s="36" t="s">
        <v>85</v>
      </c>
      <c r="E2" s="33" t="s">
        <v>40</v>
      </c>
      <c r="F2" s="35" t="s">
        <v>89</v>
      </c>
      <c r="G2" s="42">
        <v>39</v>
      </c>
      <c r="H2" s="41">
        <v>19</v>
      </c>
      <c r="I2" s="38" cm="1">
        <f t="array" aca="1" ref="I2" ca="1">+I+I2:I53</f>
        <v>0</v>
      </c>
      <c r="J2" s="38">
        <v>0</v>
      </c>
      <c r="K2" s="38">
        <v>0</v>
      </c>
      <c r="L2" s="38">
        <v>0</v>
      </c>
      <c r="M2" s="41">
        <f>19+39</f>
        <v>58</v>
      </c>
    </row>
    <row r="3" spans="1:13" x14ac:dyDescent="0.25">
      <c r="A3" s="38" t="s">
        <v>82</v>
      </c>
      <c r="B3" s="38" t="s">
        <v>83</v>
      </c>
      <c r="C3" s="34">
        <v>45917</v>
      </c>
      <c r="D3" s="36" t="s">
        <v>86</v>
      </c>
      <c r="E3" s="33" t="s">
        <v>40</v>
      </c>
      <c r="F3" s="35" t="s">
        <v>90</v>
      </c>
      <c r="G3" s="42">
        <v>16</v>
      </c>
      <c r="H3" s="41">
        <v>16</v>
      </c>
      <c r="I3" s="38">
        <v>0</v>
      </c>
      <c r="J3" s="38">
        <v>0</v>
      </c>
      <c r="K3" s="38">
        <v>0</v>
      </c>
      <c r="L3" s="38">
        <v>0</v>
      </c>
      <c r="M3" s="41">
        <f>16+16</f>
        <v>32</v>
      </c>
    </row>
    <row r="4" spans="1:13" x14ac:dyDescent="0.25">
      <c r="A4" s="38" t="s">
        <v>82</v>
      </c>
      <c r="B4" s="38" t="s">
        <v>83</v>
      </c>
      <c r="C4" s="34">
        <v>45918</v>
      </c>
      <c r="D4" s="36" t="s">
        <v>87</v>
      </c>
      <c r="E4" s="33" t="s">
        <v>40</v>
      </c>
      <c r="F4" s="35" t="s">
        <v>91</v>
      </c>
      <c r="G4" s="42">
        <v>26</v>
      </c>
      <c r="H4" s="41">
        <v>17</v>
      </c>
      <c r="I4" s="38">
        <v>0</v>
      </c>
      <c r="J4" s="38">
        <v>0</v>
      </c>
      <c r="K4" s="38">
        <v>0</v>
      </c>
      <c r="L4" s="38">
        <v>0</v>
      </c>
      <c r="M4" s="41">
        <f>17+26</f>
        <v>43</v>
      </c>
    </row>
    <row r="5" spans="1:13" x14ac:dyDescent="0.25">
      <c r="A5" s="38" t="s">
        <v>82</v>
      </c>
      <c r="B5" s="38" t="s">
        <v>83</v>
      </c>
      <c r="C5" s="34">
        <v>45922</v>
      </c>
      <c r="D5" s="36" t="s">
        <v>85</v>
      </c>
      <c r="E5" s="33" t="s">
        <v>40</v>
      </c>
      <c r="F5" s="35" t="s">
        <v>92</v>
      </c>
      <c r="G5" s="42">
        <v>14</v>
      </c>
      <c r="H5" s="41">
        <v>10</v>
      </c>
      <c r="I5" s="38">
        <v>0</v>
      </c>
      <c r="J5" s="38">
        <v>0</v>
      </c>
      <c r="K5" s="38">
        <v>0</v>
      </c>
      <c r="L5" s="38">
        <v>0</v>
      </c>
      <c r="M5" s="41">
        <f>10+14</f>
        <v>24</v>
      </c>
    </row>
    <row r="6" spans="1:13" x14ac:dyDescent="0.25">
      <c r="A6" s="38" t="s">
        <v>82</v>
      </c>
      <c r="B6" s="38" t="s">
        <v>83</v>
      </c>
      <c r="C6" s="34">
        <v>45922</v>
      </c>
      <c r="D6" s="36" t="s">
        <v>88</v>
      </c>
      <c r="E6" s="33" t="s">
        <v>40</v>
      </c>
      <c r="F6" s="35" t="s">
        <v>93</v>
      </c>
      <c r="G6" s="42">
        <v>14</v>
      </c>
      <c r="H6" s="41">
        <v>6</v>
      </c>
      <c r="I6" s="38">
        <v>0</v>
      </c>
      <c r="J6" s="38">
        <v>0</v>
      </c>
      <c r="K6" s="38">
        <v>0</v>
      </c>
      <c r="L6" s="38">
        <v>0</v>
      </c>
      <c r="M6" s="41">
        <f>6+14</f>
        <v>20</v>
      </c>
    </row>
    <row r="7" spans="1:13" x14ac:dyDescent="0.25">
      <c r="A7" s="38" t="s">
        <v>82</v>
      </c>
      <c r="B7" s="38" t="s">
        <v>83</v>
      </c>
      <c r="C7" s="34">
        <v>45905</v>
      </c>
      <c r="D7" s="37" t="s">
        <v>97</v>
      </c>
      <c r="E7" s="33" t="s">
        <v>94</v>
      </c>
      <c r="F7" s="39" t="s">
        <v>113</v>
      </c>
      <c r="G7" s="42">
        <v>22</v>
      </c>
      <c r="H7" s="41">
        <v>18</v>
      </c>
      <c r="I7" s="38">
        <v>0</v>
      </c>
      <c r="J7" s="38">
        <v>0</v>
      </c>
      <c r="K7" s="38">
        <v>0</v>
      </c>
      <c r="L7" s="38">
        <v>0</v>
      </c>
      <c r="M7" s="41">
        <f>18+22</f>
        <v>40</v>
      </c>
    </row>
    <row r="8" spans="1:13" x14ac:dyDescent="0.25">
      <c r="A8" s="38" t="s">
        <v>82</v>
      </c>
      <c r="B8" s="38" t="s">
        <v>83</v>
      </c>
      <c r="C8" s="34">
        <v>45919</v>
      </c>
      <c r="D8" s="36" t="s">
        <v>97</v>
      </c>
      <c r="E8" s="35" t="s">
        <v>94</v>
      </c>
      <c r="F8" s="35" t="s">
        <v>108</v>
      </c>
      <c r="G8" s="42">
        <v>0</v>
      </c>
      <c r="H8" s="41">
        <v>27</v>
      </c>
      <c r="I8" s="38">
        <v>0</v>
      </c>
      <c r="J8" s="38">
        <v>0</v>
      </c>
      <c r="K8" s="38">
        <v>0</v>
      </c>
      <c r="L8" s="38">
        <v>0</v>
      </c>
      <c r="M8" s="41">
        <v>27</v>
      </c>
    </row>
    <row r="9" spans="1:13" x14ac:dyDescent="0.25">
      <c r="A9" s="38" t="s">
        <v>82</v>
      </c>
      <c r="B9" s="38" t="s">
        <v>83</v>
      </c>
      <c r="C9" s="34">
        <v>45919</v>
      </c>
      <c r="D9" s="36" t="s">
        <v>97</v>
      </c>
      <c r="E9" s="35" t="s">
        <v>94</v>
      </c>
      <c r="F9" s="35" t="s">
        <v>108</v>
      </c>
      <c r="G9" s="42">
        <v>0</v>
      </c>
      <c r="H9" s="41">
        <v>32</v>
      </c>
      <c r="I9" s="38">
        <v>0</v>
      </c>
      <c r="J9" s="35">
        <v>0</v>
      </c>
      <c r="K9" s="35">
        <v>0</v>
      </c>
      <c r="L9" s="35">
        <v>0</v>
      </c>
      <c r="M9" s="41">
        <v>32</v>
      </c>
    </row>
    <row r="10" spans="1:13" x14ac:dyDescent="0.25">
      <c r="A10" s="38" t="s">
        <v>82</v>
      </c>
      <c r="B10" s="38" t="s">
        <v>83</v>
      </c>
      <c r="C10" s="34">
        <v>45908</v>
      </c>
      <c r="D10" s="36" t="s">
        <v>98</v>
      </c>
      <c r="E10" s="35" t="s">
        <v>34</v>
      </c>
      <c r="F10" s="35" t="s">
        <v>109</v>
      </c>
      <c r="G10" s="42">
        <v>0</v>
      </c>
      <c r="H10" s="41">
        <v>19</v>
      </c>
      <c r="I10" s="38">
        <v>0</v>
      </c>
      <c r="J10" s="35">
        <v>0</v>
      </c>
      <c r="K10" s="35">
        <v>0</v>
      </c>
      <c r="L10" s="35">
        <v>0</v>
      </c>
      <c r="M10" s="41">
        <v>19</v>
      </c>
    </row>
    <row r="11" spans="1:13" x14ac:dyDescent="0.25">
      <c r="A11" s="38" t="s">
        <v>82</v>
      </c>
      <c r="B11" s="38" t="s">
        <v>83</v>
      </c>
      <c r="C11" s="34">
        <v>45908</v>
      </c>
      <c r="D11" s="36" t="s">
        <v>98</v>
      </c>
      <c r="E11" s="35" t="s">
        <v>34</v>
      </c>
      <c r="F11" s="35" t="s">
        <v>109</v>
      </c>
      <c r="G11" s="42">
        <v>0</v>
      </c>
      <c r="H11" s="41">
        <v>15</v>
      </c>
      <c r="I11" s="38">
        <v>0</v>
      </c>
      <c r="J11" s="35">
        <v>0</v>
      </c>
      <c r="K11" s="35">
        <v>0</v>
      </c>
      <c r="L11" s="35">
        <v>0</v>
      </c>
      <c r="M11" s="41">
        <v>15</v>
      </c>
    </row>
    <row r="12" spans="1:13" x14ac:dyDescent="0.25">
      <c r="A12" s="38" t="s">
        <v>82</v>
      </c>
      <c r="B12" s="38" t="s">
        <v>83</v>
      </c>
      <c r="C12" s="34">
        <v>45916</v>
      </c>
      <c r="D12" s="36" t="s">
        <v>98</v>
      </c>
      <c r="E12" s="35" t="s">
        <v>34</v>
      </c>
      <c r="F12" s="35" t="s">
        <v>110</v>
      </c>
      <c r="G12" s="42">
        <v>4</v>
      </c>
      <c r="H12" s="41">
        <v>5</v>
      </c>
      <c r="I12" s="38">
        <v>0</v>
      </c>
      <c r="J12" s="35">
        <v>0</v>
      </c>
      <c r="K12" s="35">
        <v>0</v>
      </c>
      <c r="L12" s="35">
        <v>0</v>
      </c>
      <c r="M12" s="41">
        <f>5+4</f>
        <v>9</v>
      </c>
    </row>
    <row r="13" spans="1:13" x14ac:dyDescent="0.25">
      <c r="A13" s="38" t="s">
        <v>82</v>
      </c>
      <c r="B13" s="38" t="s">
        <v>83</v>
      </c>
      <c r="C13" s="34">
        <v>45918</v>
      </c>
      <c r="D13" s="36" t="s">
        <v>98</v>
      </c>
      <c r="E13" s="35" t="s">
        <v>34</v>
      </c>
      <c r="F13" s="35" t="s">
        <v>109</v>
      </c>
      <c r="G13" s="42">
        <v>0</v>
      </c>
      <c r="H13" s="41">
        <v>22</v>
      </c>
      <c r="I13" s="38">
        <v>0</v>
      </c>
      <c r="J13" s="35">
        <v>0</v>
      </c>
      <c r="K13" s="35">
        <v>0</v>
      </c>
      <c r="L13" s="35">
        <v>0</v>
      </c>
      <c r="M13" s="41">
        <v>22</v>
      </c>
    </row>
    <row r="14" spans="1:13" x14ac:dyDescent="0.25">
      <c r="A14" s="38" t="s">
        <v>82</v>
      </c>
      <c r="B14" s="38" t="s">
        <v>83</v>
      </c>
      <c r="C14" s="34">
        <v>45922</v>
      </c>
      <c r="D14" s="36" t="s">
        <v>98</v>
      </c>
      <c r="E14" s="35" t="s">
        <v>34</v>
      </c>
      <c r="F14" s="35" t="s">
        <v>109</v>
      </c>
      <c r="G14" s="42">
        <v>0</v>
      </c>
      <c r="H14" s="41">
        <v>18</v>
      </c>
      <c r="I14" s="38">
        <v>0</v>
      </c>
      <c r="J14" s="35">
        <v>0</v>
      </c>
      <c r="K14" s="35">
        <v>0</v>
      </c>
      <c r="L14" s="35">
        <v>0</v>
      </c>
      <c r="M14" s="41">
        <v>18</v>
      </c>
    </row>
    <row r="15" spans="1:13" x14ac:dyDescent="0.25">
      <c r="A15" s="38" t="s">
        <v>82</v>
      </c>
      <c r="B15" s="38" t="s">
        <v>83</v>
      </c>
      <c r="C15" s="34">
        <v>45930</v>
      </c>
      <c r="D15" s="36" t="s">
        <v>100</v>
      </c>
      <c r="E15" s="35" t="s">
        <v>32</v>
      </c>
      <c r="F15" s="35" t="s">
        <v>62</v>
      </c>
      <c r="G15" s="43">
        <v>4</v>
      </c>
      <c r="H15" s="41">
        <v>1</v>
      </c>
      <c r="I15" s="38">
        <v>0</v>
      </c>
      <c r="J15" s="35">
        <v>0</v>
      </c>
      <c r="K15" s="35">
        <v>0</v>
      </c>
      <c r="L15" s="35">
        <v>0</v>
      </c>
      <c r="M15" s="41">
        <f>4+1</f>
        <v>5</v>
      </c>
    </row>
    <row r="16" spans="1:13" x14ac:dyDescent="0.25">
      <c r="A16" s="38" t="s">
        <v>82</v>
      </c>
      <c r="B16" s="38" t="s">
        <v>83</v>
      </c>
      <c r="C16" s="34">
        <v>45930</v>
      </c>
      <c r="D16" s="36" t="s">
        <v>100</v>
      </c>
      <c r="E16" s="35" t="s">
        <v>32</v>
      </c>
      <c r="F16" s="35" t="s">
        <v>62</v>
      </c>
      <c r="G16" s="43">
        <v>1</v>
      </c>
      <c r="H16" s="41">
        <v>5</v>
      </c>
      <c r="I16" s="38">
        <v>0</v>
      </c>
      <c r="J16" s="35">
        <v>0</v>
      </c>
      <c r="K16" s="35">
        <v>0</v>
      </c>
      <c r="L16" s="35">
        <v>0</v>
      </c>
      <c r="M16" s="41">
        <f>5+1</f>
        <v>6</v>
      </c>
    </row>
    <row r="17" spans="1:13" x14ac:dyDescent="0.25">
      <c r="A17" s="38" t="s">
        <v>82</v>
      </c>
      <c r="B17" s="38" t="s">
        <v>83</v>
      </c>
      <c r="C17" s="34">
        <v>45930</v>
      </c>
      <c r="D17" s="36" t="s">
        <v>100</v>
      </c>
      <c r="E17" s="35" t="s">
        <v>32</v>
      </c>
      <c r="F17" s="35" t="s">
        <v>62</v>
      </c>
      <c r="G17" s="42">
        <v>3</v>
      </c>
      <c r="H17" s="41">
        <v>1</v>
      </c>
      <c r="I17" s="38">
        <v>0</v>
      </c>
      <c r="J17" s="35">
        <v>0</v>
      </c>
      <c r="K17" s="35">
        <v>0</v>
      </c>
      <c r="L17" s="35">
        <v>0</v>
      </c>
      <c r="M17" s="41">
        <f>1+3</f>
        <v>4</v>
      </c>
    </row>
    <row r="18" spans="1:13" x14ac:dyDescent="0.25">
      <c r="A18" s="38" t="s">
        <v>82</v>
      </c>
      <c r="B18" s="38" t="s">
        <v>83</v>
      </c>
      <c r="C18" s="34">
        <v>45917</v>
      </c>
      <c r="D18" s="36" t="s">
        <v>99</v>
      </c>
      <c r="E18" s="35" t="s">
        <v>95</v>
      </c>
      <c r="F18" s="35" t="s">
        <v>117</v>
      </c>
      <c r="G18" s="42">
        <v>11</v>
      </c>
      <c r="H18" s="41">
        <v>19</v>
      </c>
      <c r="I18" s="38">
        <v>0</v>
      </c>
      <c r="J18" s="35">
        <v>0</v>
      </c>
      <c r="K18" s="35">
        <v>0</v>
      </c>
      <c r="L18" s="35">
        <v>0</v>
      </c>
      <c r="M18" s="41">
        <f>11+19</f>
        <v>30</v>
      </c>
    </row>
    <row r="19" spans="1:13" x14ac:dyDescent="0.25">
      <c r="A19" s="38" t="s">
        <v>82</v>
      </c>
      <c r="B19" s="38" t="s">
        <v>83</v>
      </c>
      <c r="C19" s="34">
        <v>45920</v>
      </c>
      <c r="D19" s="36" t="s">
        <v>99</v>
      </c>
      <c r="E19" s="35" t="s">
        <v>95</v>
      </c>
      <c r="F19" s="35" t="s">
        <v>111</v>
      </c>
      <c r="G19" s="42">
        <v>6</v>
      </c>
      <c r="H19" s="41">
        <v>7</v>
      </c>
      <c r="I19" s="38">
        <v>3</v>
      </c>
      <c r="J19" s="35">
        <v>0</v>
      </c>
      <c r="K19" s="35">
        <v>0</v>
      </c>
      <c r="L19" s="35">
        <v>0</v>
      </c>
      <c r="M19" s="41">
        <v>10</v>
      </c>
    </row>
    <row r="20" spans="1:13" x14ac:dyDescent="0.25">
      <c r="A20" s="38" t="s">
        <v>82</v>
      </c>
      <c r="B20" s="38" t="s">
        <v>83</v>
      </c>
      <c r="C20" s="34">
        <v>45929</v>
      </c>
      <c r="D20" s="36" t="s">
        <v>99</v>
      </c>
      <c r="E20" s="35" t="s">
        <v>50</v>
      </c>
      <c r="F20" s="35" t="s">
        <v>116</v>
      </c>
      <c r="G20" s="42">
        <v>15</v>
      </c>
      <c r="H20" s="41">
        <v>5</v>
      </c>
      <c r="I20" s="38">
        <v>0</v>
      </c>
      <c r="J20" s="35">
        <v>0</v>
      </c>
      <c r="K20" s="35">
        <v>0</v>
      </c>
      <c r="L20" s="35">
        <v>0</v>
      </c>
      <c r="M20" s="41">
        <f>5+15</f>
        <v>20</v>
      </c>
    </row>
    <row r="21" spans="1:13" x14ac:dyDescent="0.25">
      <c r="A21" s="38" t="s">
        <v>82</v>
      </c>
      <c r="B21" s="38" t="s">
        <v>83</v>
      </c>
      <c r="C21" s="34">
        <v>45910</v>
      </c>
      <c r="D21" s="36" t="s">
        <v>102</v>
      </c>
      <c r="E21" s="35" t="s">
        <v>96</v>
      </c>
      <c r="F21" s="35" t="s">
        <v>115</v>
      </c>
      <c r="G21" s="42">
        <v>11</v>
      </c>
      <c r="H21" s="41">
        <v>54</v>
      </c>
      <c r="I21" s="38">
        <v>10</v>
      </c>
      <c r="J21" s="35">
        <v>0</v>
      </c>
      <c r="K21" s="35">
        <v>0</v>
      </c>
      <c r="L21" s="35">
        <v>0</v>
      </c>
      <c r="M21" s="42">
        <v>55</v>
      </c>
    </row>
    <row r="22" spans="1:13" x14ac:dyDescent="0.25">
      <c r="A22" s="38" t="s">
        <v>82</v>
      </c>
      <c r="B22" s="38" t="s">
        <v>83</v>
      </c>
      <c r="C22" s="34">
        <v>45924</v>
      </c>
      <c r="D22" s="36" t="s">
        <v>101</v>
      </c>
      <c r="E22" s="35" t="s">
        <v>96</v>
      </c>
      <c r="F22" s="38" t="s">
        <v>62</v>
      </c>
      <c r="G22" s="42">
        <v>7</v>
      </c>
      <c r="H22" s="41">
        <v>16</v>
      </c>
      <c r="I22" s="38">
        <v>6</v>
      </c>
      <c r="J22" s="38">
        <v>0</v>
      </c>
      <c r="K22" s="38">
        <v>0</v>
      </c>
      <c r="L22" s="38">
        <v>0</v>
      </c>
      <c r="M22" s="41">
        <v>19</v>
      </c>
    </row>
    <row r="23" spans="1:13" x14ac:dyDescent="0.25">
      <c r="A23" s="38" t="s">
        <v>82</v>
      </c>
      <c r="B23" s="38" t="s">
        <v>83</v>
      </c>
      <c r="C23" s="34">
        <v>45925</v>
      </c>
      <c r="D23" s="36" t="s">
        <v>101</v>
      </c>
      <c r="E23" s="35" t="s">
        <v>96</v>
      </c>
      <c r="F23" s="35" t="s">
        <v>62</v>
      </c>
      <c r="G23" s="42">
        <v>7</v>
      </c>
      <c r="H23" s="41">
        <v>2</v>
      </c>
      <c r="I23" s="38">
        <v>7</v>
      </c>
      <c r="J23" s="38">
        <v>0</v>
      </c>
      <c r="K23" s="38">
        <v>0</v>
      </c>
      <c r="L23" s="38">
        <v>0</v>
      </c>
      <c r="M23" s="41">
        <v>2</v>
      </c>
    </row>
    <row r="24" spans="1:13" x14ac:dyDescent="0.25">
      <c r="A24" s="38" t="s">
        <v>82</v>
      </c>
      <c r="B24" s="38" t="s">
        <v>83</v>
      </c>
      <c r="C24" s="34">
        <v>45902</v>
      </c>
      <c r="D24" s="36" t="s">
        <v>103</v>
      </c>
      <c r="E24" s="35" t="s">
        <v>96</v>
      </c>
      <c r="F24" s="38" t="s">
        <v>62</v>
      </c>
      <c r="G24" s="42">
        <v>53</v>
      </c>
      <c r="H24" s="41">
        <v>65</v>
      </c>
      <c r="I24" s="38">
        <v>1</v>
      </c>
      <c r="J24" s="35">
        <v>0</v>
      </c>
      <c r="K24" s="35">
        <v>0</v>
      </c>
      <c r="L24" s="38">
        <v>0</v>
      </c>
      <c r="M24" s="41">
        <f>65+52</f>
        <v>117</v>
      </c>
    </row>
    <row r="25" spans="1:13" x14ac:dyDescent="0.25">
      <c r="A25" s="38" t="s">
        <v>82</v>
      </c>
      <c r="B25" s="38" t="s">
        <v>83</v>
      </c>
      <c r="C25" s="34">
        <v>45918</v>
      </c>
      <c r="D25" s="36" t="s">
        <v>104</v>
      </c>
      <c r="E25" s="35" t="s">
        <v>96</v>
      </c>
      <c r="F25" s="35" t="s">
        <v>62</v>
      </c>
      <c r="G25" s="42">
        <v>5</v>
      </c>
      <c r="H25" s="41">
        <v>8</v>
      </c>
      <c r="I25" s="38">
        <v>0</v>
      </c>
      <c r="J25" s="38">
        <v>0</v>
      </c>
      <c r="K25" s="38">
        <v>0</v>
      </c>
      <c r="L25" s="38">
        <v>0</v>
      </c>
      <c r="M25" s="41">
        <f>8+5</f>
        <v>13</v>
      </c>
    </row>
    <row r="26" spans="1:13" x14ac:dyDescent="0.25">
      <c r="A26" s="38" t="s">
        <v>82</v>
      </c>
      <c r="B26" s="38" t="s">
        <v>83</v>
      </c>
      <c r="C26" s="34">
        <v>45919</v>
      </c>
      <c r="D26" s="36" t="s">
        <v>105</v>
      </c>
      <c r="E26" s="35" t="s">
        <v>96</v>
      </c>
      <c r="F26" s="35" t="s">
        <v>112</v>
      </c>
      <c r="G26" s="42">
        <v>2</v>
      </c>
      <c r="H26" s="41">
        <v>5</v>
      </c>
      <c r="I26" s="38">
        <v>0</v>
      </c>
      <c r="J26" s="38">
        <v>0</v>
      </c>
      <c r="K26" s="38">
        <v>0</v>
      </c>
      <c r="L26" s="38">
        <v>0</v>
      </c>
      <c r="M26" s="41">
        <f>5+2</f>
        <v>7</v>
      </c>
    </row>
    <row r="27" spans="1:13" x14ac:dyDescent="0.25">
      <c r="A27" s="38" t="s">
        <v>82</v>
      </c>
      <c r="B27" s="38" t="s">
        <v>83</v>
      </c>
      <c r="C27" s="34">
        <v>45904</v>
      </c>
      <c r="D27" s="36" t="s">
        <v>106</v>
      </c>
      <c r="E27" s="35" t="s">
        <v>31</v>
      </c>
      <c r="F27" s="35" t="s">
        <v>62</v>
      </c>
      <c r="G27" s="42">
        <v>5</v>
      </c>
      <c r="H27" s="41">
        <v>0</v>
      </c>
      <c r="I27" s="38">
        <v>0</v>
      </c>
      <c r="J27" s="38">
        <v>0</v>
      </c>
      <c r="K27" s="38">
        <v>0</v>
      </c>
      <c r="L27" s="38">
        <v>0</v>
      </c>
      <c r="M27" s="41">
        <v>5</v>
      </c>
    </row>
    <row r="28" spans="1:13" x14ac:dyDescent="0.25">
      <c r="A28" s="38" t="s">
        <v>82</v>
      </c>
      <c r="B28" s="38" t="s">
        <v>83</v>
      </c>
      <c r="C28" s="34">
        <v>45902</v>
      </c>
      <c r="D28" s="36" t="s">
        <v>106</v>
      </c>
      <c r="E28" s="35" t="s">
        <v>31</v>
      </c>
      <c r="F28" s="35" t="s">
        <v>113</v>
      </c>
      <c r="G28" s="42">
        <v>11</v>
      </c>
      <c r="H28" s="41">
        <v>5</v>
      </c>
      <c r="I28" s="38">
        <v>0</v>
      </c>
      <c r="J28" s="38">
        <v>0</v>
      </c>
      <c r="K28" s="38">
        <v>0</v>
      </c>
      <c r="L28" s="38">
        <v>0</v>
      </c>
      <c r="M28" s="41">
        <f>11+5</f>
        <v>16</v>
      </c>
    </row>
    <row r="29" spans="1:13" x14ac:dyDescent="0.25">
      <c r="A29" s="38" t="s">
        <v>82</v>
      </c>
      <c r="B29" s="38" t="s">
        <v>83</v>
      </c>
      <c r="C29" s="34">
        <v>45923</v>
      </c>
      <c r="D29" s="36" t="s">
        <v>107</v>
      </c>
      <c r="E29" s="35" t="s">
        <v>31</v>
      </c>
      <c r="F29" s="35" t="s">
        <v>114</v>
      </c>
      <c r="G29" s="42">
        <v>6</v>
      </c>
      <c r="H29" s="41">
        <v>2</v>
      </c>
      <c r="I29" s="38">
        <v>0</v>
      </c>
      <c r="J29" s="38">
        <v>0</v>
      </c>
      <c r="K29" s="38">
        <v>0</v>
      </c>
      <c r="L29" s="38">
        <v>0</v>
      </c>
      <c r="M29" s="41">
        <f>6+2</f>
        <v>8</v>
      </c>
    </row>
    <row r="30" spans="1:13" x14ac:dyDescent="0.25">
      <c r="A30" s="38" t="s">
        <v>82</v>
      </c>
      <c r="B30" s="38" t="s">
        <v>83</v>
      </c>
      <c r="C30" s="40">
        <v>45898</v>
      </c>
      <c r="D30" s="38" t="s">
        <v>118</v>
      </c>
      <c r="E30" s="35" t="s">
        <v>29</v>
      </c>
      <c r="F30" s="35" t="s">
        <v>62</v>
      </c>
      <c r="G30" s="42">
        <v>4</v>
      </c>
      <c r="H30" s="41">
        <v>6</v>
      </c>
      <c r="I30" s="41">
        <v>0</v>
      </c>
      <c r="J30" s="42">
        <v>0</v>
      </c>
      <c r="K30" s="42">
        <v>0</v>
      </c>
      <c r="L30" s="42">
        <v>0</v>
      </c>
      <c r="M30" s="41">
        <f>6+4</f>
        <v>10</v>
      </c>
    </row>
    <row r="31" spans="1:13" x14ac:dyDescent="0.25">
      <c r="A31" s="38" t="s">
        <v>82</v>
      </c>
      <c r="B31" s="38" t="s">
        <v>83</v>
      </c>
      <c r="C31" s="40">
        <v>45899</v>
      </c>
      <c r="D31" s="38" t="s">
        <v>118</v>
      </c>
      <c r="E31" s="35" t="s">
        <v>29</v>
      </c>
      <c r="F31" s="35" t="s">
        <v>62</v>
      </c>
      <c r="G31" s="42">
        <v>6</v>
      </c>
      <c r="H31" s="41">
        <v>4</v>
      </c>
      <c r="I31" s="41">
        <v>0</v>
      </c>
      <c r="J31" s="42">
        <v>0</v>
      </c>
      <c r="K31" s="42">
        <v>0</v>
      </c>
      <c r="L31" s="42">
        <v>0</v>
      </c>
      <c r="M31" s="41">
        <f>6+4</f>
        <v>10</v>
      </c>
    </row>
    <row r="32" spans="1:13" x14ac:dyDescent="0.25">
      <c r="A32" s="38" t="s">
        <v>82</v>
      </c>
      <c r="B32" s="38" t="s">
        <v>83</v>
      </c>
      <c r="C32" s="40">
        <v>45900</v>
      </c>
      <c r="D32" s="38" t="s">
        <v>118</v>
      </c>
      <c r="E32" s="35" t="s">
        <v>29</v>
      </c>
      <c r="F32" s="35" t="s">
        <v>62</v>
      </c>
      <c r="G32" s="42">
        <v>4</v>
      </c>
      <c r="H32" s="41">
        <v>3</v>
      </c>
      <c r="I32" s="41">
        <v>0</v>
      </c>
      <c r="J32" s="42">
        <v>0</v>
      </c>
      <c r="K32" s="42">
        <v>0</v>
      </c>
      <c r="L32" s="42">
        <v>0</v>
      </c>
      <c r="M32" s="41">
        <f>3+4</f>
        <v>7</v>
      </c>
    </row>
    <row r="33" spans="1:13" x14ac:dyDescent="0.25">
      <c r="A33" s="38" t="s">
        <v>82</v>
      </c>
      <c r="B33" s="38" t="s">
        <v>83</v>
      </c>
      <c r="C33" s="40">
        <v>45901</v>
      </c>
      <c r="D33" s="38" t="s">
        <v>118</v>
      </c>
      <c r="E33" s="35" t="s">
        <v>29</v>
      </c>
      <c r="F33" s="35" t="s">
        <v>5</v>
      </c>
      <c r="G33" s="42">
        <v>4</v>
      </c>
      <c r="H33" s="41">
        <v>8</v>
      </c>
      <c r="I33" s="41">
        <v>0</v>
      </c>
      <c r="J33" s="42">
        <v>0</v>
      </c>
      <c r="K33" s="42">
        <v>0</v>
      </c>
      <c r="L33" s="42">
        <v>0</v>
      </c>
      <c r="M33" s="42">
        <v>12</v>
      </c>
    </row>
    <row r="34" spans="1:13" x14ac:dyDescent="0.25">
      <c r="A34" s="38" t="s">
        <v>82</v>
      </c>
      <c r="B34" s="38" t="s">
        <v>83</v>
      </c>
      <c r="C34" s="40">
        <v>45902</v>
      </c>
      <c r="D34" s="38" t="s">
        <v>118</v>
      </c>
      <c r="E34" s="35" t="s">
        <v>29</v>
      </c>
      <c r="F34" s="42" t="s">
        <v>51</v>
      </c>
      <c r="G34" s="42">
        <v>9</v>
      </c>
      <c r="H34" s="41">
        <v>17</v>
      </c>
      <c r="I34" s="41">
        <v>7</v>
      </c>
      <c r="J34" s="42">
        <v>0</v>
      </c>
      <c r="K34" s="42">
        <v>0</v>
      </c>
      <c r="L34" s="42">
        <v>0</v>
      </c>
      <c r="M34" s="41">
        <f>13+6</f>
        <v>19</v>
      </c>
    </row>
    <row r="35" spans="1:13" x14ac:dyDescent="0.25">
      <c r="A35" s="38" t="s">
        <v>82</v>
      </c>
      <c r="B35" s="38" t="s">
        <v>83</v>
      </c>
      <c r="C35" s="40">
        <v>45904</v>
      </c>
      <c r="D35" s="38" t="s">
        <v>118</v>
      </c>
      <c r="E35" s="35" t="s">
        <v>29</v>
      </c>
      <c r="F35" s="42" t="s">
        <v>51</v>
      </c>
      <c r="G35" s="41">
        <v>8</v>
      </c>
      <c r="H35" s="41">
        <v>11</v>
      </c>
      <c r="I35" s="41">
        <v>1</v>
      </c>
      <c r="J35" s="42">
        <v>0</v>
      </c>
      <c r="K35" s="41">
        <v>1</v>
      </c>
      <c r="L35" s="42">
        <v>0</v>
      </c>
      <c r="M35" s="41">
        <f>10+7</f>
        <v>17</v>
      </c>
    </row>
    <row r="36" spans="1:13" x14ac:dyDescent="0.25">
      <c r="A36" s="38" t="s">
        <v>82</v>
      </c>
      <c r="B36" s="38" t="s">
        <v>83</v>
      </c>
      <c r="C36" s="40">
        <v>45905</v>
      </c>
      <c r="D36" s="38" t="s">
        <v>118</v>
      </c>
      <c r="E36" s="35" t="s">
        <v>29</v>
      </c>
      <c r="F36" s="42" t="s">
        <v>52</v>
      </c>
      <c r="G36" s="42">
        <v>2</v>
      </c>
      <c r="H36" s="41">
        <v>4</v>
      </c>
      <c r="I36" s="41">
        <v>0</v>
      </c>
      <c r="J36" s="42">
        <v>0</v>
      </c>
      <c r="K36" s="42">
        <v>0</v>
      </c>
      <c r="L36" s="42">
        <v>0</v>
      </c>
      <c r="M36" s="42">
        <v>6</v>
      </c>
    </row>
    <row r="37" spans="1:13" x14ac:dyDescent="0.25">
      <c r="A37" s="38" t="s">
        <v>82</v>
      </c>
      <c r="B37" s="38" t="s">
        <v>83</v>
      </c>
      <c r="C37" s="40">
        <v>45905</v>
      </c>
      <c r="D37" s="38" t="s">
        <v>118</v>
      </c>
      <c r="E37" s="35" t="s">
        <v>29</v>
      </c>
      <c r="F37" s="42" t="s">
        <v>53</v>
      </c>
      <c r="G37" s="42">
        <v>1</v>
      </c>
      <c r="H37" s="41">
        <v>2</v>
      </c>
      <c r="I37" s="41">
        <v>0</v>
      </c>
      <c r="J37" s="42">
        <v>0</v>
      </c>
      <c r="K37" s="42">
        <v>0</v>
      </c>
      <c r="L37" s="42">
        <v>0</v>
      </c>
      <c r="M37" s="41">
        <f>2+1</f>
        <v>3</v>
      </c>
    </row>
    <row r="38" spans="1:13" x14ac:dyDescent="0.25">
      <c r="A38" s="38" t="s">
        <v>82</v>
      </c>
      <c r="B38" s="38" t="s">
        <v>83</v>
      </c>
      <c r="C38" s="40">
        <v>45908</v>
      </c>
      <c r="D38" s="38" t="s">
        <v>118</v>
      </c>
      <c r="E38" s="35" t="s">
        <v>29</v>
      </c>
      <c r="F38" s="42" t="s">
        <v>54</v>
      </c>
      <c r="G38" s="42">
        <v>4</v>
      </c>
      <c r="H38" s="41">
        <v>4</v>
      </c>
      <c r="I38" s="41">
        <v>0</v>
      </c>
      <c r="J38" s="42">
        <v>0</v>
      </c>
      <c r="K38" s="42">
        <v>0</v>
      </c>
      <c r="L38" s="42">
        <v>0</v>
      </c>
      <c r="M38" s="41">
        <f>4+4</f>
        <v>8</v>
      </c>
    </row>
    <row r="39" spans="1:13" x14ac:dyDescent="0.25">
      <c r="A39" s="38" t="s">
        <v>82</v>
      </c>
      <c r="B39" s="38" t="s">
        <v>83</v>
      </c>
      <c r="C39" s="40">
        <v>45909</v>
      </c>
      <c r="D39" s="38" t="s">
        <v>118</v>
      </c>
      <c r="E39" s="35" t="s">
        <v>29</v>
      </c>
      <c r="F39" s="42" t="s">
        <v>55</v>
      </c>
      <c r="G39" s="42">
        <v>3</v>
      </c>
      <c r="H39" s="41">
        <v>3</v>
      </c>
      <c r="I39" s="41">
        <v>0</v>
      </c>
      <c r="J39" s="42">
        <v>0</v>
      </c>
      <c r="K39" s="42">
        <v>0</v>
      </c>
      <c r="L39" s="42">
        <v>0</v>
      </c>
      <c r="M39" s="42">
        <v>6</v>
      </c>
    </row>
    <row r="40" spans="1:13" x14ac:dyDescent="0.25">
      <c r="A40" s="38" t="s">
        <v>82</v>
      </c>
      <c r="B40" s="38" t="s">
        <v>83</v>
      </c>
      <c r="C40" s="40">
        <v>45911</v>
      </c>
      <c r="D40" s="38" t="s">
        <v>118</v>
      </c>
      <c r="E40" s="35" t="s">
        <v>29</v>
      </c>
      <c r="F40" s="42" t="s">
        <v>56</v>
      </c>
      <c r="G40" s="42">
        <v>0</v>
      </c>
      <c r="H40" s="41">
        <v>2</v>
      </c>
      <c r="I40" s="41">
        <v>0</v>
      </c>
      <c r="J40" s="42">
        <v>0</v>
      </c>
      <c r="K40" s="42">
        <v>0</v>
      </c>
      <c r="L40" s="42">
        <v>0</v>
      </c>
      <c r="M40" s="42">
        <v>2</v>
      </c>
    </row>
    <row r="41" spans="1:13" x14ac:dyDescent="0.25">
      <c r="A41" s="38" t="s">
        <v>82</v>
      </c>
      <c r="B41" s="38" t="s">
        <v>83</v>
      </c>
      <c r="C41" s="40">
        <v>45918</v>
      </c>
      <c r="D41" s="38" t="s">
        <v>118</v>
      </c>
      <c r="E41" s="35" t="s">
        <v>29</v>
      </c>
      <c r="F41" s="42" t="s">
        <v>57</v>
      </c>
      <c r="G41" s="42">
        <v>2</v>
      </c>
      <c r="H41" s="41">
        <v>2</v>
      </c>
      <c r="I41" s="41">
        <v>0</v>
      </c>
      <c r="J41" s="42">
        <v>0</v>
      </c>
      <c r="K41" s="42">
        <v>0</v>
      </c>
      <c r="L41" s="42">
        <v>0</v>
      </c>
      <c r="M41" s="41">
        <f>2+2</f>
        <v>4</v>
      </c>
    </row>
    <row r="42" spans="1:13" x14ac:dyDescent="0.25">
      <c r="A42" s="38" t="s">
        <v>82</v>
      </c>
      <c r="B42" s="38" t="s">
        <v>83</v>
      </c>
      <c r="C42" s="40">
        <v>45923</v>
      </c>
      <c r="D42" s="38" t="s">
        <v>118</v>
      </c>
      <c r="E42" s="35" t="s">
        <v>29</v>
      </c>
      <c r="F42" s="42" t="s">
        <v>58</v>
      </c>
      <c r="G42" s="42">
        <v>1</v>
      </c>
      <c r="H42" s="41">
        <v>1</v>
      </c>
      <c r="I42" s="41">
        <v>0</v>
      </c>
      <c r="J42" s="41">
        <v>0</v>
      </c>
      <c r="K42" s="42">
        <v>0</v>
      </c>
      <c r="L42" s="42">
        <v>0</v>
      </c>
      <c r="M42" s="41">
        <f>1+1</f>
        <v>2</v>
      </c>
    </row>
    <row r="43" spans="1:13" x14ac:dyDescent="0.25">
      <c r="A43" s="38" t="s">
        <v>82</v>
      </c>
      <c r="B43" s="38" t="s">
        <v>83</v>
      </c>
      <c r="C43" s="40">
        <v>45911</v>
      </c>
      <c r="D43" s="38" t="s">
        <v>118</v>
      </c>
      <c r="E43" s="35" t="s">
        <v>29</v>
      </c>
      <c r="F43" s="42" t="s">
        <v>59</v>
      </c>
      <c r="G43" s="42">
        <v>2</v>
      </c>
      <c r="H43" s="41">
        <v>5</v>
      </c>
      <c r="I43" s="41">
        <v>0</v>
      </c>
      <c r="J43" s="41">
        <v>0</v>
      </c>
      <c r="K43" s="42">
        <v>0</v>
      </c>
      <c r="L43" s="42">
        <v>0</v>
      </c>
      <c r="M43" s="41">
        <f>5+2</f>
        <v>7</v>
      </c>
    </row>
    <row r="44" spans="1:13" x14ac:dyDescent="0.25">
      <c r="A44" s="38" t="s">
        <v>82</v>
      </c>
      <c r="B44" s="38" t="s">
        <v>83</v>
      </c>
      <c r="C44" s="40">
        <v>45925</v>
      </c>
      <c r="D44" s="38" t="s">
        <v>118</v>
      </c>
      <c r="E44" s="35" t="s">
        <v>29</v>
      </c>
      <c r="F44" s="42" t="s">
        <v>59</v>
      </c>
      <c r="G44" s="42">
        <v>2</v>
      </c>
      <c r="H44" s="41">
        <v>8</v>
      </c>
      <c r="I44" s="41">
        <v>5</v>
      </c>
      <c r="J44" s="41">
        <v>0</v>
      </c>
      <c r="K44" s="42">
        <v>0</v>
      </c>
      <c r="L44" s="42">
        <v>0</v>
      </c>
      <c r="M44" s="41">
        <f>3+2</f>
        <v>5</v>
      </c>
    </row>
    <row r="45" spans="1:13" x14ac:dyDescent="0.25">
      <c r="A45" s="38" t="s">
        <v>82</v>
      </c>
      <c r="B45" s="38" t="s">
        <v>83</v>
      </c>
      <c r="C45" s="40">
        <v>45929</v>
      </c>
      <c r="D45" s="38" t="s">
        <v>118</v>
      </c>
      <c r="E45" s="35" t="s">
        <v>29</v>
      </c>
      <c r="F45" s="42" t="s">
        <v>60</v>
      </c>
      <c r="G45" s="42">
        <v>2</v>
      </c>
      <c r="H45" s="41">
        <v>3</v>
      </c>
      <c r="I45" s="41">
        <v>0</v>
      </c>
      <c r="J45" s="41">
        <v>0</v>
      </c>
      <c r="K45" s="42">
        <v>0</v>
      </c>
      <c r="L45" s="42">
        <v>0</v>
      </c>
      <c r="M45" s="41">
        <f>3+2</f>
        <v>5</v>
      </c>
    </row>
    <row r="46" spans="1:13" x14ac:dyDescent="0.25">
      <c r="A46" s="38" t="s">
        <v>82</v>
      </c>
      <c r="B46" s="38" t="s">
        <v>83</v>
      </c>
      <c r="C46" s="40">
        <v>45904</v>
      </c>
      <c r="D46" s="38" t="s">
        <v>118</v>
      </c>
      <c r="E46" s="35" t="s">
        <v>29</v>
      </c>
      <c r="F46" s="42" t="s">
        <v>51</v>
      </c>
      <c r="G46" s="42">
        <v>14</v>
      </c>
      <c r="H46" s="41">
        <v>59</v>
      </c>
      <c r="I46" s="41">
        <v>0</v>
      </c>
      <c r="J46" s="41">
        <v>0</v>
      </c>
      <c r="K46" s="42">
        <v>0</v>
      </c>
      <c r="L46" s="42">
        <v>0</v>
      </c>
      <c r="M46" s="41">
        <f>59+14</f>
        <v>73</v>
      </c>
    </row>
    <row r="47" spans="1:13" x14ac:dyDescent="0.25">
      <c r="A47" s="38" t="s">
        <v>82</v>
      </c>
      <c r="B47" s="38" t="s">
        <v>83</v>
      </c>
      <c r="C47" s="40">
        <v>45911</v>
      </c>
      <c r="D47" s="38" t="s">
        <v>118</v>
      </c>
      <c r="E47" s="35" t="s">
        <v>29</v>
      </c>
      <c r="F47" s="42" t="s">
        <v>61</v>
      </c>
      <c r="G47" s="42">
        <v>11</v>
      </c>
      <c r="H47" s="41">
        <v>62</v>
      </c>
      <c r="I47" s="41">
        <v>0</v>
      </c>
      <c r="J47" s="41">
        <v>0</v>
      </c>
      <c r="K47" s="42">
        <v>0</v>
      </c>
      <c r="L47" s="42">
        <v>0</v>
      </c>
      <c r="M47" s="41">
        <f>62+11</f>
        <v>73</v>
      </c>
    </row>
    <row r="48" spans="1:13" x14ac:dyDescent="0.25">
      <c r="A48" s="38" t="s">
        <v>82</v>
      </c>
      <c r="B48" s="38" t="s">
        <v>83</v>
      </c>
      <c r="C48" s="40">
        <v>45918</v>
      </c>
      <c r="D48" s="38" t="s">
        <v>118</v>
      </c>
      <c r="E48" s="35" t="s">
        <v>29</v>
      </c>
      <c r="F48" s="42" t="s">
        <v>62</v>
      </c>
      <c r="G48" s="42">
        <v>12</v>
      </c>
      <c r="H48" s="41">
        <v>63</v>
      </c>
      <c r="I48" s="41">
        <v>0</v>
      </c>
      <c r="J48" s="41">
        <v>0</v>
      </c>
      <c r="K48" s="42">
        <v>0</v>
      </c>
      <c r="L48" s="42">
        <v>0</v>
      </c>
      <c r="M48" s="41">
        <f>63+12</f>
        <v>75</v>
      </c>
    </row>
    <row r="49" spans="1:13" x14ac:dyDescent="0.25">
      <c r="A49" s="38" t="s">
        <v>82</v>
      </c>
      <c r="B49" s="38" t="s">
        <v>83</v>
      </c>
      <c r="C49" s="40">
        <v>45902</v>
      </c>
      <c r="D49" s="38" t="s">
        <v>118</v>
      </c>
      <c r="E49" s="35" t="s">
        <v>29</v>
      </c>
      <c r="F49" s="42" t="s">
        <v>64</v>
      </c>
      <c r="G49" s="42">
        <v>5</v>
      </c>
      <c r="H49" s="41">
        <v>0</v>
      </c>
      <c r="I49" s="41">
        <v>1</v>
      </c>
      <c r="J49" s="42">
        <v>1</v>
      </c>
      <c r="K49" s="42">
        <v>0</v>
      </c>
      <c r="L49" s="42">
        <v>0</v>
      </c>
      <c r="M49" s="42">
        <v>3</v>
      </c>
    </row>
    <row r="50" spans="1:13" x14ac:dyDescent="0.25">
      <c r="A50" s="38" t="s">
        <v>82</v>
      </c>
      <c r="B50" s="38" t="s">
        <v>83</v>
      </c>
      <c r="C50" s="40">
        <v>45910</v>
      </c>
      <c r="D50" s="38" t="s">
        <v>118</v>
      </c>
      <c r="E50" s="35" t="s">
        <v>29</v>
      </c>
      <c r="F50" s="42" t="s">
        <v>64</v>
      </c>
      <c r="G50" s="42">
        <v>3</v>
      </c>
      <c r="H50" s="41">
        <v>0</v>
      </c>
      <c r="I50" s="41">
        <v>0</v>
      </c>
      <c r="J50" s="42">
        <v>0</v>
      </c>
      <c r="K50" s="42">
        <v>0</v>
      </c>
      <c r="L50" s="42">
        <v>0</v>
      </c>
      <c r="M50" s="42">
        <v>3</v>
      </c>
    </row>
    <row r="51" spans="1:13" x14ac:dyDescent="0.25">
      <c r="A51" s="38" t="s">
        <v>82</v>
      </c>
      <c r="B51" s="38" t="s">
        <v>83</v>
      </c>
      <c r="C51" s="40">
        <v>45901</v>
      </c>
      <c r="D51" s="38" t="s">
        <v>118</v>
      </c>
      <c r="E51" s="35" t="s">
        <v>29</v>
      </c>
      <c r="F51" s="42" t="s">
        <v>65</v>
      </c>
      <c r="G51" s="42">
        <v>6</v>
      </c>
      <c r="H51" s="41">
        <v>3</v>
      </c>
      <c r="I51" s="41">
        <v>0</v>
      </c>
      <c r="J51" s="42">
        <v>0</v>
      </c>
      <c r="K51" s="42">
        <v>0</v>
      </c>
      <c r="L51" s="42">
        <v>0</v>
      </c>
      <c r="M51" s="41">
        <f>6+3</f>
        <v>9</v>
      </c>
    </row>
    <row r="52" spans="1:13" x14ac:dyDescent="0.25">
      <c r="A52" s="38" t="s">
        <v>82</v>
      </c>
      <c r="B52" s="38" t="s">
        <v>83</v>
      </c>
      <c r="C52" s="40">
        <v>45901</v>
      </c>
      <c r="D52" s="38" t="s">
        <v>118</v>
      </c>
      <c r="E52" s="35" t="s">
        <v>29</v>
      </c>
      <c r="F52" s="42" t="s">
        <v>66</v>
      </c>
      <c r="G52" s="42">
        <v>4</v>
      </c>
      <c r="H52" s="41">
        <v>5</v>
      </c>
      <c r="I52" s="41">
        <v>0</v>
      </c>
      <c r="J52" s="42">
        <v>0</v>
      </c>
      <c r="K52" s="42">
        <v>0</v>
      </c>
      <c r="L52" s="42">
        <v>0</v>
      </c>
      <c r="M52" s="41">
        <f>5+4</f>
        <v>9</v>
      </c>
    </row>
    <row r="53" spans="1:13" x14ac:dyDescent="0.25">
      <c r="A53" s="38" t="s">
        <v>82</v>
      </c>
      <c r="B53" s="38" t="s">
        <v>83</v>
      </c>
      <c r="C53" s="40">
        <v>45929</v>
      </c>
      <c r="D53" s="38" t="s">
        <v>118</v>
      </c>
      <c r="E53" s="35" t="s">
        <v>29</v>
      </c>
      <c r="F53" s="42" t="s">
        <v>67</v>
      </c>
      <c r="G53" s="42">
        <v>44</v>
      </c>
      <c r="H53" s="41">
        <v>56</v>
      </c>
      <c r="I53" s="41">
        <v>0</v>
      </c>
      <c r="J53" s="42">
        <v>0</v>
      </c>
      <c r="K53" s="42">
        <v>0</v>
      </c>
      <c r="L53" s="42">
        <v>0</v>
      </c>
      <c r="M53" s="41">
        <f>44+56</f>
        <v>100</v>
      </c>
    </row>
    <row r="54" spans="1:13" x14ac:dyDescent="0.25">
      <c r="A54" s="38" t="s">
        <v>82</v>
      </c>
      <c r="B54" s="38" t="s">
        <v>83</v>
      </c>
      <c r="C54" s="40">
        <v>45929</v>
      </c>
      <c r="D54" s="38" t="s">
        <v>118</v>
      </c>
      <c r="E54" s="35" t="s">
        <v>29</v>
      </c>
      <c r="F54" s="42" t="s">
        <v>67</v>
      </c>
      <c r="G54" s="42">
        <v>87</v>
      </c>
      <c r="H54" s="41">
        <v>73</v>
      </c>
      <c r="I54" s="41">
        <v>0</v>
      </c>
      <c r="J54" s="42">
        <v>0</v>
      </c>
      <c r="K54" s="42">
        <v>0</v>
      </c>
      <c r="L54" s="42">
        <v>0</v>
      </c>
      <c r="M54" s="41">
        <f>73+87</f>
        <v>160</v>
      </c>
    </row>
    <row r="55" spans="1:13" x14ac:dyDescent="0.25">
      <c r="A55" s="38" t="s">
        <v>82</v>
      </c>
      <c r="B55" s="38" t="s">
        <v>83</v>
      </c>
      <c r="C55" s="40">
        <v>45923</v>
      </c>
      <c r="D55" s="38" t="s">
        <v>118</v>
      </c>
      <c r="E55" s="35" t="s">
        <v>29</v>
      </c>
      <c r="F55" s="42" t="s">
        <v>68</v>
      </c>
      <c r="G55" s="42">
        <v>8</v>
      </c>
      <c r="H55" s="41">
        <v>2</v>
      </c>
      <c r="I55" s="41">
        <v>3</v>
      </c>
      <c r="J55" s="42">
        <v>0</v>
      </c>
      <c r="K55" s="42">
        <v>0</v>
      </c>
      <c r="L55" s="42">
        <v>0</v>
      </c>
      <c r="M55" s="41">
        <f>2+5</f>
        <v>7</v>
      </c>
    </row>
    <row r="56" spans="1:13" x14ac:dyDescent="0.25">
      <c r="A56" s="38" t="s">
        <v>82</v>
      </c>
      <c r="B56" s="38" t="s">
        <v>83</v>
      </c>
      <c r="C56" s="40">
        <v>45923</v>
      </c>
      <c r="D56" s="38" t="s">
        <v>118</v>
      </c>
      <c r="E56" s="35" t="s">
        <v>29</v>
      </c>
      <c r="F56" s="42" t="s">
        <v>68</v>
      </c>
      <c r="G56" s="42">
        <v>7</v>
      </c>
      <c r="H56" s="41">
        <v>3</v>
      </c>
      <c r="I56" s="41">
        <v>2</v>
      </c>
      <c r="J56" s="42">
        <v>0</v>
      </c>
      <c r="K56" s="42">
        <v>0</v>
      </c>
      <c r="L56" s="42">
        <v>0</v>
      </c>
      <c r="M56" s="41">
        <f>3+5</f>
        <v>8</v>
      </c>
    </row>
    <row r="57" spans="1:13" x14ac:dyDescent="0.25">
      <c r="A57" s="38" t="s">
        <v>82</v>
      </c>
      <c r="B57" s="38" t="s">
        <v>83</v>
      </c>
      <c r="C57" s="40">
        <v>45924</v>
      </c>
      <c r="D57" s="38" t="s">
        <v>118</v>
      </c>
      <c r="E57" s="35" t="s">
        <v>29</v>
      </c>
      <c r="F57" s="42" t="s">
        <v>69</v>
      </c>
      <c r="G57" s="42">
        <v>29</v>
      </c>
      <c r="H57" s="41">
        <v>36</v>
      </c>
      <c r="I57" s="41">
        <v>0</v>
      </c>
      <c r="J57" s="42">
        <v>0</v>
      </c>
      <c r="K57" s="42">
        <v>0</v>
      </c>
      <c r="L57" s="42">
        <v>0</v>
      </c>
      <c r="M57" s="41">
        <f>36+29</f>
        <v>65</v>
      </c>
    </row>
    <row r="58" spans="1:13" x14ac:dyDescent="0.25">
      <c r="A58" s="38" t="s">
        <v>82</v>
      </c>
      <c r="B58" s="38" t="s">
        <v>83</v>
      </c>
      <c r="C58" s="40">
        <v>45924</v>
      </c>
      <c r="D58" s="38" t="s">
        <v>118</v>
      </c>
      <c r="E58" s="35" t="s">
        <v>29</v>
      </c>
      <c r="F58" s="42" t="s">
        <v>69</v>
      </c>
      <c r="G58" s="42">
        <v>85</v>
      </c>
      <c r="H58" s="41">
        <v>89</v>
      </c>
      <c r="I58" s="41">
        <v>0</v>
      </c>
      <c r="J58" s="42">
        <v>0</v>
      </c>
      <c r="K58" s="42">
        <v>0</v>
      </c>
      <c r="L58" s="42">
        <v>0</v>
      </c>
      <c r="M58" s="41">
        <v>174</v>
      </c>
    </row>
    <row r="59" spans="1:13" x14ac:dyDescent="0.25">
      <c r="A59" s="38" t="s">
        <v>82</v>
      </c>
      <c r="B59" s="38" t="s">
        <v>83</v>
      </c>
      <c r="C59" s="40">
        <v>45905</v>
      </c>
      <c r="D59" s="38" t="s">
        <v>118</v>
      </c>
      <c r="E59" s="35" t="s">
        <v>29</v>
      </c>
      <c r="F59" s="42" t="s">
        <v>70</v>
      </c>
      <c r="G59" s="42">
        <v>5</v>
      </c>
      <c r="H59" s="41">
        <v>5</v>
      </c>
      <c r="I59" s="41">
        <v>3</v>
      </c>
      <c r="J59" s="42">
        <v>0</v>
      </c>
      <c r="K59" s="42">
        <v>0</v>
      </c>
      <c r="L59" s="42">
        <v>0</v>
      </c>
      <c r="M59" s="41">
        <f>4+3</f>
        <v>7</v>
      </c>
    </row>
    <row r="60" spans="1:13" x14ac:dyDescent="0.25">
      <c r="A60" s="38" t="s">
        <v>82</v>
      </c>
      <c r="B60" s="38" t="s">
        <v>83</v>
      </c>
      <c r="C60" s="40">
        <v>45924</v>
      </c>
      <c r="D60" s="38" t="s">
        <v>118</v>
      </c>
      <c r="E60" s="35" t="s">
        <v>29</v>
      </c>
      <c r="F60" s="42" t="s">
        <v>71</v>
      </c>
      <c r="G60" s="42">
        <v>10</v>
      </c>
      <c r="H60" s="41">
        <v>2</v>
      </c>
      <c r="I60" s="41">
        <v>3</v>
      </c>
      <c r="J60" s="42">
        <v>0</v>
      </c>
      <c r="K60" s="42">
        <v>0</v>
      </c>
      <c r="L60" s="42">
        <v>0</v>
      </c>
      <c r="M60" s="41">
        <f>2+7</f>
        <v>9</v>
      </c>
    </row>
    <row r="61" spans="1:13" x14ac:dyDescent="0.25">
      <c r="A61" s="38" t="s">
        <v>82</v>
      </c>
      <c r="B61" s="38" t="s">
        <v>83</v>
      </c>
      <c r="C61" s="40">
        <v>45925</v>
      </c>
      <c r="D61" s="38" t="s">
        <v>118</v>
      </c>
      <c r="E61" s="35" t="s">
        <v>29</v>
      </c>
      <c r="F61" s="42" t="s">
        <v>71</v>
      </c>
      <c r="G61" s="42">
        <v>13</v>
      </c>
      <c r="H61" s="41">
        <v>0</v>
      </c>
      <c r="I61" s="41">
        <v>4</v>
      </c>
      <c r="J61" s="42">
        <v>0</v>
      </c>
      <c r="K61" s="42">
        <v>0</v>
      </c>
      <c r="L61" s="42">
        <v>0</v>
      </c>
      <c r="M61" s="42">
        <v>9</v>
      </c>
    </row>
    <row r="62" spans="1:13" x14ac:dyDescent="0.25">
      <c r="A62" s="38" t="s">
        <v>82</v>
      </c>
      <c r="B62" s="38" t="s">
        <v>83</v>
      </c>
      <c r="C62" s="40">
        <v>45929</v>
      </c>
      <c r="D62" s="38" t="s">
        <v>118</v>
      </c>
      <c r="E62" s="35" t="s">
        <v>29</v>
      </c>
      <c r="F62" s="42" t="s">
        <v>72</v>
      </c>
      <c r="G62" s="42">
        <v>11</v>
      </c>
      <c r="H62" s="41">
        <v>13</v>
      </c>
      <c r="I62" s="41">
        <v>0</v>
      </c>
      <c r="J62" s="42">
        <v>0</v>
      </c>
      <c r="K62" s="42">
        <v>0</v>
      </c>
      <c r="L62" s="42">
        <v>0</v>
      </c>
      <c r="M62" s="41">
        <f>11+13</f>
        <v>24</v>
      </c>
    </row>
    <row r="63" spans="1:13" x14ac:dyDescent="0.25">
      <c r="A63" s="38" t="s">
        <v>82</v>
      </c>
      <c r="B63" s="38" t="s">
        <v>83</v>
      </c>
      <c r="C63" s="40">
        <v>45925</v>
      </c>
      <c r="D63" s="38" t="s">
        <v>118</v>
      </c>
      <c r="E63" s="35" t="s">
        <v>29</v>
      </c>
      <c r="F63" s="42" t="s">
        <v>73</v>
      </c>
      <c r="G63" s="42">
        <v>5</v>
      </c>
      <c r="H63" s="41">
        <v>4</v>
      </c>
      <c r="I63" s="41">
        <v>3</v>
      </c>
      <c r="J63" s="42">
        <v>0</v>
      </c>
      <c r="K63" s="42">
        <v>0</v>
      </c>
      <c r="L63" s="42">
        <v>0</v>
      </c>
      <c r="M63" s="41">
        <f>4+2</f>
        <v>6</v>
      </c>
    </row>
    <row r="64" spans="1:13" x14ac:dyDescent="0.25">
      <c r="G64" s="44"/>
      <c r="H64" s="44"/>
      <c r="J64" s="42"/>
      <c r="L64" s="42"/>
    </row>
    <row r="65" spans="7:13" x14ac:dyDescent="0.25">
      <c r="G65" s="42"/>
      <c r="H65" s="42"/>
      <c r="I65" s="42"/>
      <c r="J65" s="42"/>
      <c r="K65" s="42"/>
      <c r="L65" s="42"/>
      <c r="M65" s="42"/>
    </row>
    <row r="66" spans="7:13" x14ac:dyDescent="0.25">
      <c r="G66" s="35"/>
      <c r="H66" s="35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CONSOLIDADO SEPTIEMBRE</vt:lpstr>
      <vt:lpstr>DATOS ABIERTOS SEPTIEMBRE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Alejandra Ramirez</dc:creator>
  <cp:keywords/>
  <dc:description/>
  <cp:lastModifiedBy>Irene Velasquez</cp:lastModifiedBy>
  <cp:revision/>
  <cp:lastPrinted>2025-10-01T16:20:02Z</cp:lastPrinted>
  <dcterms:created xsi:type="dcterms:W3CDTF">2025-09-04T13:14:27Z</dcterms:created>
  <dcterms:modified xsi:type="dcterms:W3CDTF">2025-11-06T17:41:54Z</dcterms:modified>
  <cp:category/>
  <cp:contentStatus/>
</cp:coreProperties>
</file>