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7"/>
  <workbookPr defaultThemeVersion="166925"/>
  <xr:revisionPtr revIDLastSave="0" documentId="8_{6C47C66C-DF7E-4213-8961-79DE1DA7376F}" xr6:coauthVersionLast="47" xr6:coauthVersionMax="47" xr10:uidLastSave="{00000000-0000-0000-0000-000000000000}"/>
  <bookViews>
    <workbookView xWindow="240" yWindow="105" windowWidth="14805" windowHeight="8010" firstSheet="12" activeTab="12" xr2:uid="{00000000-000D-0000-FFFF-FFFF00000000}"/>
  </bookViews>
  <sheets>
    <sheet name="SUMATORIA MUJERES ENERO " sheetId="1" state="hidden" r:id="rId1"/>
    <sheet name="SUMATORIA HOMBRES ENERO" sheetId="2" state="hidden" r:id="rId2"/>
    <sheet name="DATOS DEMOGRÁFICOS" sheetId="3" state="hidden" r:id="rId3"/>
    <sheet name="DATOS ABIERTOS ENERO " sheetId="12" state="hidden" r:id="rId4"/>
    <sheet name="CONSOLIDADO ENERO " sheetId="4" state="hidden" r:id="rId5"/>
    <sheet name="SUMATORIA MUJERES FEBRERO" sheetId="5" state="hidden" r:id="rId6"/>
    <sheet name="SUMATORIA HOMBRES FEBRERO" sheetId="6" state="hidden" r:id="rId7"/>
    <sheet name="DATOS ABIERTOS FEBRERO " sheetId="13" state="hidden" r:id="rId8"/>
    <sheet name="DATOS DEMOGRÁFICOS " sheetId="8" state="hidden" r:id="rId9"/>
    <sheet name="CONSOLIDADO FEBRERO " sheetId="7" state="hidden" r:id="rId10"/>
    <sheet name="SUMARTORIA MUJERES MARZO " sheetId="9" state="hidden" r:id="rId11"/>
    <sheet name="SUMATORIA HOMBRES MARZO " sheetId="10" state="hidden" r:id="rId12"/>
    <sheet name="DATOS ABIERTOS MARZO " sheetId="14" r:id="rId13"/>
    <sheet name="DATOS DEMOGRÁFICOS MARZO " sheetId="15" state="hidden" r:id="rId14"/>
    <sheet name="SUMATORIA MUJERES ABRIL " sheetId="16" state="hidden" r:id="rId15"/>
    <sheet name="SUMATORIA HOMBRES ABRIL" sheetId="17" state="hidden" r:id="rId16"/>
    <sheet name="DATOS DEMOGRAFICOS ABRIL " sheetId="18" state="hidden" r:id="rId17"/>
    <sheet name="DATOS ABIERTOS ABRIL " sheetId="19" state="hidden" r:id="rId18"/>
    <sheet name="CONSOLIDADO MARZO " sheetId="11" state="hidden" r:id="rId19"/>
    <sheet name="CONSOLIDADO ABRIL" sheetId="20" state="hidden" r:id="rId20"/>
  </sheets>
  <definedNames>
    <definedName name="_xlnm._FilterDatabase" localSheetId="10" hidden="1">'SUMARTORIA MUJERES MARZO '!$A$3:$BJ$3</definedName>
    <definedName name="_xlnm._FilterDatabase" localSheetId="11" hidden="1">'SUMATORIA HOMBRES MARZO '!$A$3:$AZ$3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4" l="1"/>
  <c r="M65" i="14"/>
  <c r="M52" i="14"/>
  <c r="M48" i="14"/>
  <c r="M47" i="14"/>
  <c r="M39" i="14"/>
  <c r="M37" i="14"/>
  <c r="M36" i="14"/>
  <c r="M35" i="14"/>
  <c r="M34" i="14"/>
  <c r="M33" i="14"/>
  <c r="M31" i="14"/>
  <c r="M30" i="14"/>
  <c r="H63" i="14"/>
  <c r="H62" i="14"/>
  <c r="H57" i="14"/>
  <c r="H56" i="14"/>
  <c r="H55" i="14"/>
  <c r="H54" i="14"/>
  <c r="AS56" i="9"/>
  <c r="E78" i="10"/>
  <c r="AT76" i="10"/>
  <c r="AW59" i="9"/>
  <c r="AS65" i="9"/>
  <c r="AS64" i="9"/>
  <c r="AS59" i="9"/>
  <c r="AS58" i="9"/>
  <c r="AS57" i="9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3" i="13"/>
  <c r="M12" i="13"/>
  <c r="M11" i="13"/>
  <c r="M10" i="13"/>
  <c r="M9" i="13"/>
  <c r="M6" i="13"/>
  <c r="M5" i="13"/>
  <c r="M4" i="13"/>
  <c r="M3" i="13"/>
  <c r="M2" i="13"/>
  <c r="H30" i="13"/>
  <c r="G5" i="13"/>
  <c r="E52" i="5"/>
  <c r="E48" i="5"/>
  <c r="AS48" i="6"/>
  <c r="G8" i="8"/>
  <c r="I4" i="8"/>
  <c r="M25" i="12"/>
  <c r="M24" i="12"/>
  <c r="M23" i="12"/>
  <c r="M22" i="12"/>
  <c r="M21" i="12"/>
  <c r="M20" i="12"/>
  <c r="M19" i="12"/>
  <c r="M18" i="12"/>
  <c r="M17" i="12"/>
  <c r="M16" i="12"/>
  <c r="M15" i="12"/>
  <c r="M14" i="12"/>
  <c r="M12" i="12"/>
  <c r="M10" i="12"/>
  <c r="M9" i="12"/>
  <c r="M8" i="12"/>
  <c r="M7" i="12"/>
  <c r="M6" i="12"/>
  <c r="M5" i="12"/>
  <c r="M4" i="12"/>
  <c r="M3" i="12"/>
  <c r="M2" i="12"/>
  <c r="B32" i="3"/>
  <c r="B30" i="3"/>
  <c r="B29" i="3"/>
  <c r="B26" i="3"/>
  <c r="B25" i="3"/>
  <c r="B24" i="3"/>
  <c r="B23" i="3"/>
  <c r="B21" i="3"/>
  <c r="B22" i="3"/>
  <c r="G36" i="2"/>
  <c r="B13" i="3"/>
  <c r="L16" i="11"/>
  <c r="L15" i="11"/>
  <c r="L14" i="11"/>
  <c r="L13" i="11"/>
  <c r="K26" i="11"/>
  <c r="AV78" i="9"/>
  <c r="AS74" i="9"/>
  <c r="B19" i="3"/>
  <c r="B15" i="3"/>
  <c r="C44" i="5"/>
  <c r="G4" i="8"/>
  <c r="BJ31" i="9"/>
  <c r="L26" i="11"/>
  <c r="L21" i="11"/>
  <c r="L22" i="11"/>
  <c r="L23" i="11"/>
  <c r="L17" i="11"/>
  <c r="L18" i="11"/>
  <c r="L19" i="11"/>
  <c r="L20" i="11"/>
  <c r="K13" i="4"/>
  <c r="I22" i="10"/>
  <c r="U44" i="6"/>
  <c r="L25" i="11"/>
  <c r="L24" i="11"/>
  <c r="L21" i="7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D44" i="6"/>
  <c r="G44" i="6"/>
  <c r="H44" i="6"/>
  <c r="I44" i="6"/>
  <c r="J44" i="6"/>
  <c r="K44" i="6"/>
  <c r="Y44" i="6"/>
  <c r="AA44" i="6"/>
  <c r="AI44" i="6"/>
  <c r="AR44" i="6"/>
  <c r="AT44" i="6"/>
  <c r="C44" i="6"/>
  <c r="T44" i="5"/>
  <c r="AA44" i="5"/>
  <c r="AG44" i="5"/>
  <c r="AI44" i="5"/>
  <c r="AR44" i="5"/>
  <c r="AT44" i="5"/>
  <c r="H44" i="5"/>
  <c r="I44" i="5"/>
  <c r="K44" i="5"/>
  <c r="D44" i="5"/>
  <c r="G44" i="5"/>
  <c r="AS7" i="6"/>
  <c r="AS44" i="6" s="1"/>
  <c r="AS32" i="5"/>
  <c r="AS44" i="5" s="1"/>
  <c r="L21" i="4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L13" i="4"/>
  <c r="J27" i="5"/>
  <c r="J44" i="5" s="1"/>
</calcChain>
</file>

<file path=xl/sharedStrings.xml><?xml version="1.0" encoding="utf-8"?>
<sst xmlns="http://schemas.openxmlformats.org/spreadsheetml/2006/main" count="2300" uniqueCount="391">
  <si>
    <t>MUJERES</t>
  </si>
  <si>
    <t xml:space="preserve">Pertenencia Cultural </t>
  </si>
  <si>
    <t xml:space="preserve">Edad </t>
  </si>
  <si>
    <t xml:space="preserve"> Comunidad Lingüística 																									</t>
  </si>
  <si>
    <t>Discapacidad</t>
  </si>
  <si>
    <t>Población Alcanzada</t>
  </si>
  <si>
    <t>Total</t>
  </si>
  <si>
    <t>Fecha de la Actividad</t>
  </si>
  <si>
    <t>Actividades</t>
  </si>
  <si>
    <t>Tema</t>
  </si>
  <si>
    <t>Objetivo</t>
  </si>
  <si>
    <t>Instituciones</t>
  </si>
  <si>
    <t xml:space="preserve">Ubicación Exacta </t>
  </si>
  <si>
    <t xml:space="preserve">Delegación </t>
  </si>
  <si>
    <t>Maya</t>
  </si>
  <si>
    <t>Xinca</t>
  </si>
  <si>
    <t>Afrodescendiente</t>
  </si>
  <si>
    <t>Garifuna</t>
  </si>
  <si>
    <t>Mestizo</t>
  </si>
  <si>
    <t>0-17</t>
  </si>
  <si>
    <t>18-30</t>
  </si>
  <si>
    <t>31-49</t>
  </si>
  <si>
    <t>&gt;50</t>
  </si>
  <si>
    <t>Achí</t>
  </si>
  <si>
    <t>Akateka</t>
  </si>
  <si>
    <t>Awakateka</t>
  </si>
  <si>
    <t>Ch´ortí</t>
  </si>
  <si>
    <t>Chalchiteka</t>
  </si>
  <si>
    <t>Chuj</t>
  </si>
  <si>
    <t>Itza</t>
  </si>
  <si>
    <t>Ixil</t>
  </si>
  <si>
    <t>K´iché</t>
  </si>
  <si>
    <t>Kaqchikel</t>
  </si>
  <si>
    <t>Mam</t>
  </si>
  <si>
    <t>Mopán</t>
  </si>
  <si>
    <t>Poqomam</t>
  </si>
  <si>
    <t>Poqomchí</t>
  </si>
  <si>
    <t>Q´anjob´al</t>
  </si>
  <si>
    <t>Q´eqchí</t>
  </si>
  <si>
    <t>Sakapilteka</t>
  </si>
  <si>
    <t>Sipakapense</t>
  </si>
  <si>
    <t>Tektiteka</t>
  </si>
  <si>
    <t>Tz´utujil</t>
  </si>
  <si>
    <t>Uspanteka</t>
  </si>
  <si>
    <t>Xinka</t>
  </si>
  <si>
    <t>Garífuna</t>
  </si>
  <si>
    <t>Español</t>
  </si>
  <si>
    <t>Extranjero</t>
  </si>
  <si>
    <t>Otro</t>
  </si>
  <si>
    <t>Visual</t>
  </si>
  <si>
    <t>Auditiva</t>
  </si>
  <si>
    <t>Motriz</t>
  </si>
  <si>
    <t>Lenguaje</t>
  </si>
  <si>
    <t>Sensorial</t>
  </si>
  <si>
    <t xml:space="preserve">Intelectual </t>
  </si>
  <si>
    <t>Ninguna</t>
  </si>
  <si>
    <t>Zacapa</t>
  </si>
  <si>
    <t xml:space="preserve">Capacitación sobre protección y bienestar animal </t>
  </si>
  <si>
    <t xml:space="preserve">Casos con la atención de denuncias </t>
  </si>
  <si>
    <t>Promover la conciencia sobre la protección y el bienestar animal mediante la diculgación del Plan Ingegral de Manejo de Poblaciones.</t>
  </si>
  <si>
    <t xml:space="preserve">COCODE, CONALFA, AGREQUIMA, MAGA, MINTRAB, Municipalidad, VISAN, MIDES, OMSAN. </t>
  </si>
  <si>
    <t xml:space="preserve">Huité, Zacapa </t>
  </si>
  <si>
    <t xml:space="preserve">Ley de Producción y Bienestar Animal y Control de Gusano Barrenador </t>
  </si>
  <si>
    <t>Promover la conciencia sobre la protección y el bienestar animal mediante la divulgación del Plan Integral de Manejo de Poblaciones.</t>
  </si>
  <si>
    <t xml:space="preserve">COCODE, AMER, Municipalidad Zacapa </t>
  </si>
  <si>
    <t xml:space="preserve">Rio Hondo, Zacapa </t>
  </si>
  <si>
    <t>Chiquimula</t>
  </si>
  <si>
    <t xml:space="preserve">Ley de Producción y Bienestar Animal, funciones de la UBA y Control de Gusano Barrenador </t>
  </si>
  <si>
    <t xml:space="preserve">Promover el conocimiento, competencias y acciones sobre la Ley de Protección y Bienestar Animal, funciones de la Unidad y control y tratamiento de Gusano Barrenador </t>
  </si>
  <si>
    <t>CADER</t>
  </si>
  <si>
    <t>Concepción Las Minas, Chiquimula</t>
  </si>
  <si>
    <t xml:space="preserve">Capacitación sobre la Ley de Protección y bienestar animal </t>
  </si>
  <si>
    <t xml:space="preserve">Ley de Protección y Bienestar Animal, funciones de la UBA y Control de Gusano Barrenador </t>
  </si>
  <si>
    <t xml:space="preserve">CADER, MAGA </t>
  </si>
  <si>
    <t xml:space="preserve">San Jacinto, Chiquimula </t>
  </si>
  <si>
    <t>Izabal</t>
  </si>
  <si>
    <t xml:space="preserve">Divulgación sobre protección y bienestar animal </t>
  </si>
  <si>
    <t xml:space="preserve">Funciones de la Unidad de Bienestar Animal, Proceso de denuncia, Gusano Barrenador </t>
  </si>
  <si>
    <t xml:space="preserve">Fortalecer la participación informada de la sociedad civil en la promoción del bienestar animal, mediante la divulgación de la Ley de Protección y Bienestar Animal, que permita concientizar sobre el cuidado responsable de los animales. </t>
  </si>
  <si>
    <t xml:space="preserve">Sociedad Civil </t>
  </si>
  <si>
    <t xml:space="preserve">Morales, Izabal </t>
  </si>
  <si>
    <t>Autoridades Competentes, Prohibiciones,infracciones y sanciones, Proceso de denuncia</t>
  </si>
  <si>
    <t>Capacitar y fortalecer los conocimientos de los representantes y actores clave de distintas instituciones en la promoción y aplicación de la Ley de Protección y Bienestar Animal. Esta acción busca generar conciencia sobre la importancia del abordaje ético, legal y técnico del bienestar animal en los territorios rurales.</t>
  </si>
  <si>
    <t>MAGA, MSPAS, VIDER</t>
  </si>
  <si>
    <t>Santa Rosa</t>
  </si>
  <si>
    <t xml:space="preserve">Ley de Protección y Bienestar Animal </t>
  </si>
  <si>
    <t>Impulsar la difusión y puesta en práctica de la Ley de Bienestar Animal en ámbitos interinstitucionales.</t>
  </si>
  <si>
    <t>INAB, MAGA, INSIVUMEH, MARN, VISAR, ANACAFE, CONRED, VISAN</t>
  </si>
  <si>
    <t>Cuilapa, Santa Rosa</t>
  </si>
  <si>
    <t>Jutiapa</t>
  </si>
  <si>
    <t>Ley de Protección y Bienestar Animal y Procedimiento de denuncia</t>
  </si>
  <si>
    <t>Fomentar actitudes de respeto y compromiso hacia el cumplimiento de la Ley de protección y bienestar animal, mediante la educación y la divulgación de los mecanismos legales para prevenir y denunciar el maltrato animal.</t>
  </si>
  <si>
    <t>Centro Educativo Colegio La Infancia</t>
  </si>
  <si>
    <t xml:space="preserve">Asunción Mita, Jutiapa </t>
  </si>
  <si>
    <t>Jalapa</t>
  </si>
  <si>
    <t>Ley de Protección y Bienestar Animal y Cinco libertades del bienestar animal</t>
  </si>
  <si>
    <t xml:space="preserve">Fomentar el conocimiento y la implementación de la Ley de Bienestar Animal en espacios de articulación insterinstitucional, mediante la participación activa de profesionales de la sede departamental, fortaleciendo los procesos de coordinación y concientización </t>
  </si>
  <si>
    <t>INSIVUMEH, Cooperativa El Recuerdo, VISAN, DICORER, MAGA</t>
  </si>
  <si>
    <t xml:space="preserve">Jalapa, Jalapa </t>
  </si>
  <si>
    <t>Sacatepequez 1</t>
  </si>
  <si>
    <t>Tenencia Responsable, 5 libertades del bienestar animal y recomendaciones a tomar con las mascotas en épocas de frío.</t>
  </si>
  <si>
    <t>Promover la divulgación de conociminento en la importancia de la Tenencia Responsable y las 5 libertades del bienestar animal.</t>
  </si>
  <si>
    <t xml:space="preserve">Santa María de Jesús, Sacatepéquez </t>
  </si>
  <si>
    <t>Sacatepequez 2</t>
  </si>
  <si>
    <t>Avances sobre la mesa de bienestar animal del 2025 y se establecieron los objetivos 2026</t>
  </si>
  <si>
    <t>Presentar los avances de la Unidad de Bienestar Animal en Sacatepéquez ante la Comisión de Bienestar Animal con el objetivo de elaborar la ruta de trabajo a realizar en el departamento para el año 2026.</t>
  </si>
  <si>
    <t xml:space="preserve">PNC, Municipalidad, UBA, UGAM, DIPRONA, </t>
  </si>
  <si>
    <t xml:space="preserve">Ciudad Vieja, Antigua Guatemala </t>
  </si>
  <si>
    <t>Alta Verapaz</t>
  </si>
  <si>
    <t>Instalaciones de avicultura y recomendaciones de prácticas de manejo en avicultura</t>
  </si>
  <si>
    <t xml:space="preserve">Capacitar a integrantes del CADER Nuevo Las Pacayas, de municipio de Cobán, en Bienestar animal en avicultura, debido a los beneficiarios de un proyecto que incluye la dotación de aves de postura a familias de escasos recursos. </t>
  </si>
  <si>
    <t xml:space="preserve">CADER, Sociedad Civil </t>
  </si>
  <si>
    <t xml:space="preserve">Cobán, Alta Verapaz </t>
  </si>
  <si>
    <t xml:space="preserve">Sensibilización sobre la problemática de perros en la vía pública y Tenencia Responsable en animales de compañía </t>
  </si>
  <si>
    <t>Promover la tenencia responsable en animales de compañía dentro de la población estudiantil del municipio de Cobán</t>
  </si>
  <si>
    <t>Escuela de Formación Agrícola de Cobán</t>
  </si>
  <si>
    <t>Quetzaltenango</t>
  </si>
  <si>
    <t>Sesión Ordinaria de CODEDE, problemática de animales ferales</t>
  </si>
  <si>
    <t>Abordar el tema de control de poblaciones ferales en el departamento de Quetzaltenango y presentar el plan de capacitación de bienestar animal dirigido a municipalidades</t>
  </si>
  <si>
    <t>Alcaldes, INFOM, Gobernación, CONADUR, MAGA, CONADI, MINTRAB, CONAMIGUA, RENAP, SE-CONRED, FODIGUA, MINGOB, SEGEPLAN, CONALFA, INGUAT, SOSEP, CUNOC, CONAP</t>
  </si>
  <si>
    <t>Quetzaltenango, Quetzaltenango</t>
  </si>
  <si>
    <t xml:space="preserve">Huehuetenango </t>
  </si>
  <si>
    <t>Sesión Ordinaria de COAPED, problemática de animales ferales</t>
  </si>
  <si>
    <t xml:space="preserve">Abordar el tema de control poblaciones ferales en el departamente de Huehutenango y presentar el plan de capacitación de bienestar animal dirigido a municipalidades. </t>
  </si>
  <si>
    <t xml:space="preserve">MAGA, FAO, EFA, MOSCAMED, UBA, VISAN, VISAR. </t>
  </si>
  <si>
    <t xml:space="preserve">Huehutenango, Huehuetenango </t>
  </si>
  <si>
    <t>Antecedentes del Bienestar Animal, Tenencia Responsable y Vínculo entre el maltrato animal y violencia social.</t>
  </si>
  <si>
    <t>Capacitar a las autoridades gubernamentales locales y sociedad civil de Villa Canales</t>
  </si>
  <si>
    <t>COLRED,  Municipalidad de Villa Canales, PMT</t>
  </si>
  <si>
    <t>Villa Canales, Guatemala</t>
  </si>
  <si>
    <t xml:space="preserve">Tenencia Responsable de Mascotas </t>
  </si>
  <si>
    <t xml:space="preserve">Vínculo entre el Maltrato Animal y Violencia Social </t>
  </si>
  <si>
    <t xml:space="preserve">Comportamiento de Perros y Gatos </t>
  </si>
  <si>
    <t xml:space="preserve">COLRED,  Municipalidad de Villa Canales, PMT, Juzgado, Sociedad Civil </t>
  </si>
  <si>
    <t>Interacciones entre Fauna Silvestre y Mascotas</t>
  </si>
  <si>
    <t xml:space="preserve">Control de Poblaciones Ferales </t>
  </si>
  <si>
    <t>Antecedentes del Bienestar Animal</t>
  </si>
  <si>
    <t>COLRED,  Municipalidad de Villa Canales , PMT, Juzgado, Sociedad Civil, COCODE</t>
  </si>
  <si>
    <t>COLRED,  Municipalidad de Villa Canales, PMT, Juzgado, Sociedad Civil, COCODE</t>
  </si>
  <si>
    <t>XINCA</t>
  </si>
  <si>
    <t>AFRO</t>
  </si>
  <si>
    <t>ENERO</t>
  </si>
  <si>
    <t>Delegación</t>
  </si>
  <si>
    <t xml:space="preserve">COCODE, AMER, Municipalidad </t>
  </si>
  <si>
    <t xml:space="preserve"> Divulgación sobre protección y bienestar animal </t>
  </si>
  <si>
    <t>Huehutenango</t>
  </si>
  <si>
    <t>COLRED,  Municipalidad, PMT</t>
  </si>
  <si>
    <t xml:space="preserve">COLRED,  Municipalidad, PMT, Juzgado, Sociedad Civil </t>
  </si>
  <si>
    <t>COLRED,  Municipalidad, PMT, Juzgado, Sociedad Civil, COCODE</t>
  </si>
  <si>
    <t xml:space="preserve">DATOS DE INFORME </t>
  </si>
  <si>
    <t xml:space="preserve">ENERO </t>
  </si>
  <si>
    <t>ACTIVIDAD</t>
  </si>
  <si>
    <t>Capacitaciones</t>
  </si>
  <si>
    <t>Divulgaciones</t>
  </si>
  <si>
    <t xml:space="preserve">PÚBLICO OBJETIVO </t>
  </si>
  <si>
    <t>Autoridad Competente</t>
  </si>
  <si>
    <t>Sociedad Civil</t>
  </si>
  <si>
    <t>Centros Educativos</t>
  </si>
  <si>
    <t>Otras instituciones</t>
  </si>
  <si>
    <t>Hombres</t>
  </si>
  <si>
    <t>Mujeres</t>
  </si>
  <si>
    <t>Personas</t>
  </si>
  <si>
    <t xml:space="preserve">DESCENDENCIA </t>
  </si>
  <si>
    <t>Afro</t>
  </si>
  <si>
    <t>Ladino</t>
  </si>
  <si>
    <t>Mayas</t>
  </si>
  <si>
    <t>Xincas</t>
  </si>
  <si>
    <t xml:space="preserve">Ladino </t>
  </si>
  <si>
    <t xml:space="preserve">Personas </t>
  </si>
  <si>
    <t xml:space="preserve">DEPARTAMENTO </t>
  </si>
  <si>
    <t>T</t>
  </si>
  <si>
    <t>H</t>
  </si>
  <si>
    <t>M</t>
  </si>
  <si>
    <t>enero</t>
  </si>
  <si>
    <t>febrero</t>
  </si>
  <si>
    <t>marzo</t>
  </si>
  <si>
    <t>Sacatepéquez 1</t>
  </si>
  <si>
    <t>Sacatepéquez 2</t>
  </si>
  <si>
    <t xml:space="preserve">Quetzaltenango </t>
  </si>
  <si>
    <t>Huehuetenango</t>
  </si>
  <si>
    <t>Guatemala</t>
  </si>
  <si>
    <t xml:space="preserve">Producto </t>
  </si>
  <si>
    <t xml:space="preserve">Subproducto </t>
  </si>
  <si>
    <t>Fechas</t>
  </si>
  <si>
    <t>Municipio/Departamento</t>
  </si>
  <si>
    <t>Delegación UBA</t>
  </si>
  <si>
    <t>Institución (es)/ Entidad(es) Capacitada(s)</t>
  </si>
  <si>
    <t>Hombres (Acumulado)</t>
  </si>
  <si>
    <t>Mujeres (Acumulado)</t>
  </si>
  <si>
    <t>Mestiza</t>
  </si>
  <si>
    <t>Animales protegidos contra el abuso y maltrato</t>
  </si>
  <si>
    <t>Capacitación y divulgación para la protección y bienestar animal</t>
  </si>
  <si>
    <t xml:space="preserve">Chiquimula </t>
  </si>
  <si>
    <t xml:space="preserve">Izabal </t>
  </si>
  <si>
    <t xml:space="preserve">Santa Rosa </t>
  </si>
  <si>
    <t xml:space="preserve">Jutiapa </t>
  </si>
  <si>
    <t xml:space="preserve">Jalapa </t>
  </si>
  <si>
    <t>Sacatepéquez</t>
  </si>
  <si>
    <t xml:space="preserve">PNC, Municipalidad Antigua Guatemala , UBA, UGAM, DIPRONA, </t>
  </si>
  <si>
    <t xml:space="preserve">Guatemala </t>
  </si>
  <si>
    <t>MINISTERIO DE AGRICULTURA, GANADERIA Y ALIMENTACION</t>
  </si>
  <si>
    <t>PLANEAMIENTO</t>
  </si>
  <si>
    <t>SEGUIMIENTO Y EVALUACION</t>
  </si>
  <si>
    <t>INFORME MENSUAL DE AVANCE FISICO Y FINANCIERO</t>
  </si>
  <si>
    <r>
      <t xml:space="preserve">(1) Dirección, Departamento o Programa: </t>
    </r>
    <r>
      <rPr>
        <sz val="12"/>
        <color theme="1"/>
        <rFont val="Arial"/>
        <family val="2"/>
      </rPr>
      <t xml:space="preserve"> </t>
    </r>
  </si>
  <si>
    <t>Unidad de Bienestar Animal (UBA)</t>
  </si>
  <si>
    <t xml:space="preserve">(2) Responsable: </t>
  </si>
  <si>
    <t>Alejandra Ramírez</t>
  </si>
  <si>
    <t xml:space="preserve">(3) Telefono y correo electrónico: </t>
  </si>
  <si>
    <t>5354-7179, alejandritaramirez687@gmail.com</t>
  </si>
  <si>
    <t xml:space="preserve">(4) Fecha: </t>
  </si>
  <si>
    <t>Enero de 2026</t>
  </si>
  <si>
    <t>(5) Producto</t>
  </si>
  <si>
    <t>(6) Subproducto</t>
  </si>
  <si>
    <t>(7) 
Acciones del Subproducto</t>
  </si>
  <si>
    <t>(8) Ubicación Geográfica de la Intervención</t>
  </si>
  <si>
    <t>(9) Unidad de Medida</t>
  </si>
  <si>
    <t>(10) Avance Físico</t>
  </si>
  <si>
    <t>(14) Observaciones</t>
  </si>
  <si>
    <t>(8.1) Depto.</t>
  </si>
  <si>
    <t>(8.2) Municipio</t>
  </si>
  <si>
    <t>(8.3) Comunidad</t>
  </si>
  <si>
    <t>(8.4) Codigo: Departamento y Municipio</t>
  </si>
  <si>
    <t>(9.1) Descripción</t>
  </si>
  <si>
    <t>(10.1) Prog. Anual</t>
  </si>
  <si>
    <t>(10.2) Ejecución Mensual</t>
  </si>
  <si>
    <t>(10.3) Ejecutado Acumulado</t>
  </si>
  <si>
    <t>(10.4) % de Avance</t>
  </si>
  <si>
    <t>ACUMULADO AL MES DE AGOSTO</t>
  </si>
  <si>
    <t>Capacitación y asistencia técnica en el manejo de animales para su protección y bienestar</t>
  </si>
  <si>
    <t>Capacitaciones varias sobre Bienestar Animal y la Ley de Protección y Bienestar Animal</t>
  </si>
  <si>
    <t>Evento</t>
  </si>
  <si>
    <t>Petén</t>
  </si>
  <si>
    <t>Flores</t>
  </si>
  <si>
    <t>Puerto Barrios</t>
  </si>
  <si>
    <t>Antigua Guatemala</t>
  </si>
  <si>
    <t>Alta V./ Cobán</t>
  </si>
  <si>
    <t>Totales:</t>
  </si>
  <si>
    <t>ACUMULADO MES ACTUAL</t>
  </si>
  <si>
    <t>TOTALES SEPTIEMBRE 2025</t>
  </si>
  <si>
    <t>ELABORADO POR: ALEJANDRA RAMÍREZ F:______________________________ REPORTE 7 MES: SEPTIEMBRE 2025</t>
  </si>
  <si>
    <t>REVISADO POR: LIC. DIEGO GÓMEZ F:___________________________________________</t>
  </si>
  <si>
    <t>Nota: A partir del mes de marzo solo se reportarán la cantidad de eventos realizados, los datos demográficos se llevarán únicamente para registro interno.</t>
  </si>
  <si>
    <t>Casos de atención de denuncias y/o casos de rescate</t>
  </si>
  <si>
    <t xml:space="preserve">Promover la conciencia sobrela protección y el bienestar animal mediante la divulgación del Plan Integral de Manejo de Poblaciones </t>
  </si>
  <si>
    <t>PNC</t>
  </si>
  <si>
    <t xml:space="preserve">San Agustín Acasaguastlán, El Progreso </t>
  </si>
  <si>
    <t xml:space="preserve">Discusión de casos que hayan tenido para deteminar la manera de correcta de abordaje </t>
  </si>
  <si>
    <t>Promover la conciencia de protección y bienestar animal, mediante la divulgación de la Ley de Protección y Bienestar Animal, sensibilizando y concientizando a los participantes</t>
  </si>
  <si>
    <t>PMT</t>
  </si>
  <si>
    <t>Gualán, Zacapa</t>
  </si>
  <si>
    <t xml:space="preserve">Casos de algunos municipios sobre el maltrato y/o crueldad animal </t>
  </si>
  <si>
    <t xml:space="preserve">Promover la conciencia sobre la protección y el bienestar animal mediante la divulgación del Plan Integral de Manejo de Poblaciones. </t>
  </si>
  <si>
    <t>MAGA, AMER, VISAN, Municipalidad, DIGIXIM-URL, DICORER, VIDER, VISAR</t>
  </si>
  <si>
    <t xml:space="preserve">Zacapa, Zacapa </t>
  </si>
  <si>
    <t>Gobernación, Municipalidades, DIPRONA, PNC, MICIVI, MAGA, MIDES, MINEDUC, MSPAS, MINTRAB, INFOM, CONAP, INAB, SESAN, INGUAT, INE, CONALFA</t>
  </si>
  <si>
    <t xml:space="preserve">Ley de Protección y Bienestar Animal, funciones de la UBA y Control y tratamientos sobre la Infestación del Gusano Barrenador </t>
  </si>
  <si>
    <t xml:space="preserve">Promover el conocimiento, competencias y acciones sobre la Ley de Protección y Bienestar Animal y control y tratamiento de infestaciones del Gusano Barrenador </t>
  </si>
  <si>
    <t>Instituto Técnico en Recursos Naturales Maya Chortí</t>
  </si>
  <si>
    <t xml:space="preserve">Jocotán Chiquimula </t>
  </si>
  <si>
    <t xml:space="preserve">MAGA, Organismo Judicial, DIDEDUC, MSPAS, Gobernación </t>
  </si>
  <si>
    <t xml:space="preserve">Responsabilidades de autoridades competentes </t>
  </si>
  <si>
    <t xml:space="preserve">Dar a conocer las autoridades competentes y resaltar su papel fundamental en la aplicación y cumplimiento de la normativa vigente </t>
  </si>
  <si>
    <t xml:space="preserve">Asociacipon huellas de amor, PNC, Municipalidad, DIGAM </t>
  </si>
  <si>
    <t xml:space="preserve">Actuación de la Unidad de Bienestar Animal </t>
  </si>
  <si>
    <t xml:space="preserve">Informar y transparentar las acciones realizadas por la Unidad de Bienestar Animial, dando a conocer las intervenciones y resultados obtenidos </t>
  </si>
  <si>
    <t>MAGA, CERPA, DIPESCA</t>
  </si>
  <si>
    <t xml:space="preserve">Plan de capacitación de bienestar animal </t>
  </si>
  <si>
    <t>Fortalecer sus competencias profesionales para que puedan actuar con mayor conocimiento, seguridad y eficacia ante casos de maltrato animal.</t>
  </si>
  <si>
    <t>DIPRONA</t>
  </si>
  <si>
    <t xml:space="preserve">Puerto Barrios, Izabal </t>
  </si>
  <si>
    <t xml:space="preserve">El progreso </t>
  </si>
  <si>
    <t xml:space="preserve">Presentación de Planes interinstitucionales sobre bienestar animal </t>
  </si>
  <si>
    <t>Gobernación, SEGEPLAN, Municipalidades, SCEP, , CONRED, MICIVI, MAGA, MINEDUC, MSPAS, MINTRAB, INGUAT, SEPREM, CONJUVE, MIDES, SESAN</t>
  </si>
  <si>
    <t xml:space="preserve">El progreso, Guastatoya </t>
  </si>
  <si>
    <t xml:space="preserve">Tenencia Responsable, procedimiento de denuncia, rutas legales y casos aplicados al contexto educativo. </t>
  </si>
  <si>
    <t xml:space="preserve">Promover en los estudiantes una cultura de tenencia responsable de animales de compañía con el fin de fortalecer la conciencia sobre la prevención del abandono y el maltrado animal. </t>
  </si>
  <si>
    <t>Escuela Oficial Urbana Para Niñas, El progreso, Jutiapa</t>
  </si>
  <si>
    <t xml:space="preserve">El progreso, Jutiapa </t>
  </si>
  <si>
    <t xml:space="preserve">Colegio Parroquia Nuestra Señora de Lourdes </t>
  </si>
  <si>
    <t>5 libertades del bienestar animal, procedimiento correcto sobre como interponer denuncia</t>
  </si>
  <si>
    <t xml:space="preserve">Fortalecer la coordinación interinstitucional en el departamento mediante la socialización de las acciones ejecutadas por la UBA y la divulgación  del marco normativo vigente en materia. </t>
  </si>
  <si>
    <t>Municipalidad, MIDES, MAGA, VIDER, TechnoServer, Bomberos, Propevi</t>
  </si>
  <si>
    <t xml:space="preserve">Monjas, Jalapa </t>
  </si>
  <si>
    <t>CUNSURORI, MAGA, MARN, Cruz Roja, VIDER, FUNDEBASE</t>
  </si>
  <si>
    <t>Jalapa, Jalapa</t>
  </si>
  <si>
    <t>Atención y divulgación sobre bienestar animal en équidos</t>
  </si>
  <si>
    <t xml:space="preserve">Promover con lso propietarios, jinetes y cuidadores de équidos de trabajo la divulgación de conocimiento en la importancia de la Tenencia Responsable y las Libertades de bienestar animal. </t>
  </si>
  <si>
    <t xml:space="preserve">UMG </t>
  </si>
  <si>
    <t xml:space="preserve">San Andrés Itzapa, Chimaltenango </t>
  </si>
  <si>
    <t>Tenencia Responsable y bienestar animal en équidos</t>
  </si>
  <si>
    <t xml:space="preserve">Sumpango, Sumpango </t>
  </si>
  <si>
    <t>Ciudad Vieja, Sacatepéquez</t>
  </si>
  <si>
    <t>Snata Maria de Jesús, Sacatepéquez</t>
  </si>
  <si>
    <t xml:space="preserve">Cuidados para équidos de producción </t>
  </si>
  <si>
    <t xml:space="preserve">Acatenango, Chimaltenango </t>
  </si>
  <si>
    <t xml:space="preserve">Ley de Bienestar Animal </t>
  </si>
  <si>
    <t xml:space="preserve">Capacitar, concientizar y promover el respeto a los animales en la población estudiantil del municipio de Cobán </t>
  </si>
  <si>
    <t xml:space="preserve">Instituto Nacional de Educación Básica Gualom </t>
  </si>
  <si>
    <t xml:space="preserve">Cobán, Alta Verapáz </t>
  </si>
  <si>
    <t>Problemática de perros en vía pública y Tenencia Responsable</t>
  </si>
  <si>
    <t xml:space="preserve">Promover la tenencia responsable de animales de compañóa dentro de la población estudiantil del municipio de Cobán </t>
  </si>
  <si>
    <t>Instituto Nacional de Educación Básica Chirretzaaj</t>
  </si>
  <si>
    <t xml:space="preserve">Capacitar sobre la Tenencia Responsable y el Control Poblacional de perros por el aumento constante de perros en vía pública y los problemas que ello conlleva. </t>
  </si>
  <si>
    <t xml:space="preserve">Chimaltenango </t>
  </si>
  <si>
    <t>COMUDE, Municipalidad</t>
  </si>
  <si>
    <t xml:space="preserve">Comportamiento sobre gatos </t>
  </si>
  <si>
    <t xml:space="preserve">Hospital de referencia nacional de enfermedades respiratorias </t>
  </si>
  <si>
    <t xml:space="preserve">Guatemala, Guatemala </t>
  </si>
  <si>
    <t xml:space="preserve">Manejo y contención de animales </t>
  </si>
  <si>
    <t xml:space="preserve">Obligaciones institucionales enfocadas en el art. 13 </t>
  </si>
  <si>
    <t xml:space="preserve">Comportamiento sobre perros </t>
  </si>
  <si>
    <t xml:space="preserve">Ley de protección y Bienestar Animal </t>
  </si>
  <si>
    <t>HOMBRES</t>
  </si>
  <si>
    <t>MAYA</t>
  </si>
  <si>
    <t>GARIFUNA</t>
  </si>
  <si>
    <t xml:space="preserve">LADINO </t>
  </si>
  <si>
    <t xml:space="preserve">TOTAL </t>
  </si>
  <si>
    <t>MAGA, AMER, VISAN, Municipalidad de Zacapa , DIGIXIM-URL, DICORER, VIDER, VISAR</t>
  </si>
  <si>
    <t xml:space="preserve">El Pogreso </t>
  </si>
  <si>
    <t>5 libertades del bienestar animal, procedimiento y requisi</t>
  </si>
  <si>
    <t>Santa Maria de Jesús, Sacatepéquez</t>
  </si>
  <si>
    <t xml:space="preserve">Cobán, Alra Verapáz </t>
  </si>
  <si>
    <t xml:space="preserve">Zacapa </t>
  </si>
  <si>
    <t xml:space="preserve">Chiquimula, Chiquimula </t>
  </si>
  <si>
    <t>Cobán, Alta Verapaz</t>
  </si>
  <si>
    <t xml:space="preserve">Alta Verapaz </t>
  </si>
  <si>
    <t xml:space="preserve">FEBRERO </t>
  </si>
  <si>
    <t xml:space="preserve">El Progreso </t>
  </si>
  <si>
    <t xml:space="preserve">MARZO </t>
  </si>
  <si>
    <t xml:space="preserve">MUJERES </t>
  </si>
  <si>
    <t xml:space="preserve">Mujeres </t>
  </si>
  <si>
    <t xml:space="preserve">Casos sobre casos de maltrato y crueldad animal </t>
  </si>
  <si>
    <t xml:space="preserve">Promover la conciencia sobre la protección y el bienestar animal mediante la divulgación del Plan Integral de Manejo de Pobleciones, orientada a sensibilizar y concientizar a los participantes en torno a la importancia de fomentar una cultura de respeto, empatía y responsabilidad hacia los animales. </t>
  </si>
  <si>
    <t xml:space="preserve">MINEDUC, MAGA, SESAN, MSPAS, COCODE, Municipalidad de </t>
  </si>
  <si>
    <t xml:space="preserve">Gualán Zacapa </t>
  </si>
  <si>
    <t xml:space="preserve">COCODE, URL. OMSAN, MAGA, SESAN, RENAP, MSPAS </t>
  </si>
  <si>
    <t xml:space="preserve">capacitación sobre protección y bienestar animal </t>
  </si>
  <si>
    <t xml:space="preserve">MAGA, MIDES, MSPAS, SESAN, MINEDUC, Municicaplidad </t>
  </si>
  <si>
    <t xml:space="preserve">CONALFA, Municipalidad, MIDES, COCODE, CONAMIGUA, CUNZAC, VISAR, Alcaldes, RENAP, mspas, mineduc, sesan </t>
  </si>
  <si>
    <t>MAGA, FAO, SESAN, VISAN, VISAR, ANACAFE</t>
  </si>
  <si>
    <t>DIPRONA-PNC</t>
  </si>
  <si>
    <t xml:space="preserve">Divulgación sobre Protección y Bienestar Animal </t>
  </si>
  <si>
    <t xml:space="preserve">Escuela oficial rural mixta Aldea Creeck Zarco </t>
  </si>
  <si>
    <t xml:space="preserve">MAGA, SESAN, MSPAS, DDRISSI, VISAN, OMSAN, </t>
  </si>
  <si>
    <t xml:space="preserve">20 educ </t>
  </si>
  <si>
    <t>MAGA</t>
  </si>
  <si>
    <t xml:space="preserve">Escuel Oficial Urbana Mixta Barrio Latino </t>
  </si>
  <si>
    <t>Colegio Liceo Evangélico Horeb</t>
  </si>
  <si>
    <t xml:space="preserve">Colegio Particular Mixta Liceo Progreso </t>
  </si>
  <si>
    <t xml:space="preserve">Hospital Nicolasa Cruz </t>
  </si>
  <si>
    <t xml:space="preserve">Centro de Educación Media MORIA </t>
  </si>
  <si>
    <t>UGAM, MUNICIPALIDAD ITZAPA</t>
  </si>
  <si>
    <t>PNC, Bomberos, OMPBA, J.A.M</t>
  </si>
  <si>
    <t>OMPBA, Bomberos, MAGA, J.A.M</t>
  </si>
  <si>
    <t xml:space="preserve">Municipalidad Itzapa </t>
  </si>
  <si>
    <t>OMPBA, Bomberos, J.A.M</t>
  </si>
  <si>
    <t xml:space="preserve">Instituto Nacional de Educación Básica Chixajau </t>
  </si>
  <si>
    <t xml:space="preserve">Instituto Nacional de Educación Básica Ricardo Anderson </t>
  </si>
  <si>
    <t xml:space="preserve">Municipalidad Fraijanes </t>
  </si>
  <si>
    <t>USAC</t>
  </si>
  <si>
    <t xml:space="preserve">Hombres </t>
  </si>
  <si>
    <t>Producto (5)</t>
  </si>
  <si>
    <t>Subproducto (6)</t>
  </si>
  <si>
    <t xml:space="preserve">Guastatoya, El Progreso </t>
  </si>
  <si>
    <t xml:space="preserve">MINEDUC, MAGA, SESAN, MSPAS, COCODE, Municipalidad de El Progreso </t>
  </si>
  <si>
    <t xml:space="preserve">Usumatlán, Zacapa </t>
  </si>
  <si>
    <t xml:space="preserve">MAGA, MIDES, MSPAS, SESAN, MINEDUC, Municicaplidad Zacapa </t>
  </si>
  <si>
    <t xml:space="preserve">CONALFA, Municipalidad Rio Hondo, MIDES, COCODE, CONAMIGUA, CUNZAC, VISAR, Alcaldes, RENAP, MSPAS, MINEDUC, SESAN </t>
  </si>
  <si>
    <t>San Agustín Acasaguastlán, El Progreso</t>
  </si>
  <si>
    <t xml:space="preserve">Gualán, Zacapa </t>
  </si>
  <si>
    <t xml:space="preserve">Chuiquimula, Chiquimula </t>
  </si>
  <si>
    <t xml:space="preserve">Cuilapa, Santa Rosa </t>
  </si>
  <si>
    <t xml:space="preserve">Policia Nacional Civil </t>
  </si>
  <si>
    <t xml:space="preserve">Ministerio de Agricultura, Ganadería y Alimentación </t>
  </si>
  <si>
    <t xml:space="preserve">Jutiapa, Jutiapa </t>
  </si>
  <si>
    <t xml:space="preserve">El Progreso, Jutiapa </t>
  </si>
  <si>
    <t>San Andrés Itzapa, Chimaltenango</t>
  </si>
  <si>
    <t xml:space="preserve">UGAM, Municipalidad de Iztapa </t>
  </si>
  <si>
    <t>Santa Cruz Verapaz, Alta Verapaz</t>
  </si>
  <si>
    <t xml:space="preserve">Fraijanes, Guatemala </t>
  </si>
  <si>
    <t>Guatemala, Guatemala</t>
  </si>
  <si>
    <t xml:space="preserve">Universidad San Carlos de Guatemala </t>
  </si>
  <si>
    <t xml:space="preserve">5354-7179, contratista.maria.moran@maga.gob.gt </t>
  </si>
  <si>
    <t>Enero a marzo de 2026</t>
  </si>
  <si>
    <t xml:space="preserve">Evento </t>
  </si>
  <si>
    <t>Santa Rosa de Lima</t>
  </si>
  <si>
    <t xml:space="preserve">Guastatoya </t>
  </si>
  <si>
    <t xml:space="preserve">Sacatepéquez </t>
  </si>
  <si>
    <t>TOTALES ENERO A MARZO 2026</t>
  </si>
  <si>
    <t>ELABORADO POR: ALEJANDRA RAMÍREZ F:______________________________ REPORTE MES: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</si>
</sst>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</font>
    <font>
      <b/>
      <sz val="12"/>
      <color rgb="FF000000"/>
      <name val="Arial"/>
      <charset val="1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sz val="11"/>
      <color theme="1"/>
      <name val="Aptos Narrow"/>
      <charset val="1"/>
    </font>
    <font>
      <sz val="11"/>
      <color rgb="FF000000"/>
      <name val="Calibri"/>
    </font>
    <font>
      <sz val="13"/>
      <color theme="1"/>
      <name val="Arial"/>
      <family val="2"/>
    </font>
    <font>
      <sz val="12"/>
      <color theme="1"/>
      <name val="Arial"/>
    </font>
    <font>
      <sz val="10"/>
      <color theme="1"/>
      <name val="Arial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D1E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ED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/>
      <bottom/>
      <diagonal/>
    </border>
    <border>
      <left style="thin">
        <color theme="1"/>
      </left>
      <right style="thin">
        <color rgb="FF000000"/>
      </right>
      <top/>
      <bottom style="thin">
        <color theme="1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theme="1"/>
      </left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8">
    <xf numFmtId="0" fontId="0" fillId="0" borderId="0" xfId="0"/>
    <xf numFmtId="0" fontId="0" fillId="4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0" borderId="0" xfId="0" applyAlignment="1">
      <alignment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4" borderId="19" xfId="0" applyFill="1" applyBorder="1" applyAlignment="1">
      <alignment horizontal="center"/>
    </xf>
    <xf numFmtId="0" fontId="0" fillId="5" borderId="21" xfId="0" applyFill="1" applyBorder="1" applyAlignment="1"/>
    <xf numFmtId="0" fontId="0" fillId="5" borderId="22" xfId="0" applyFill="1" applyBorder="1" applyAlignment="1"/>
    <xf numFmtId="0" fontId="0" fillId="5" borderId="0" xfId="0" applyFill="1" applyBorder="1" applyAlignment="1"/>
    <xf numFmtId="0" fontId="0" fillId="3" borderId="2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/>
    <xf numFmtId="0" fontId="3" fillId="9" borderId="38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0" fillId="0" borderId="36" xfId="0" applyBorder="1"/>
    <xf numFmtId="0" fontId="7" fillId="8" borderId="50" xfId="0" applyFont="1" applyFill="1" applyBorder="1" applyAlignment="1">
      <alignment vertical="center" wrapText="1"/>
    </xf>
    <xf numFmtId="0" fontId="7" fillId="8" borderId="51" xfId="0" applyFont="1" applyFill="1" applyBorder="1" applyAlignment="1">
      <alignment vertical="center" wrapText="1"/>
    </xf>
    <xf numFmtId="0" fontId="3" fillId="10" borderId="42" xfId="0" applyFont="1" applyFill="1" applyBorder="1" applyAlignment="1">
      <alignment horizontal="center" vertical="center" wrapText="1"/>
    </xf>
    <xf numFmtId="0" fontId="4" fillId="11" borderId="45" xfId="0" applyFont="1" applyFill="1" applyBorder="1" applyAlignment="1">
      <alignment horizontal="center" vertical="center" wrapText="1"/>
    </xf>
    <xf numFmtId="0" fontId="7" fillId="11" borderId="45" xfId="0" applyFont="1" applyFill="1" applyBorder="1" applyAlignment="1">
      <alignment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8" fillId="13" borderId="45" xfId="0" applyFont="1" applyFill="1" applyBorder="1" applyAlignment="1">
      <alignment horizontal="center" vertical="center" wrapText="1"/>
    </xf>
    <xf numFmtId="0" fontId="8" fillId="14" borderId="45" xfId="0" applyFont="1" applyFill="1" applyBorder="1" applyAlignment="1">
      <alignment horizontal="center" vertical="center" wrapText="1"/>
    </xf>
    <xf numFmtId="10" fontId="4" fillId="15" borderId="45" xfId="1" applyNumberFormat="1" applyFont="1" applyFill="1" applyBorder="1" applyAlignment="1">
      <alignment horizontal="center" vertical="center" wrapText="1"/>
    </xf>
    <xf numFmtId="0" fontId="4" fillId="10" borderId="45" xfId="0" applyFont="1" applyFill="1" applyBorder="1" applyAlignment="1">
      <alignment horizontal="center" vertical="center" wrapText="1"/>
    </xf>
    <xf numFmtId="0" fontId="3" fillId="10" borderId="45" xfId="0" applyFont="1" applyFill="1" applyBorder="1" applyAlignment="1">
      <alignment horizontal="right" vertical="center" wrapText="1"/>
    </xf>
    <xf numFmtId="0" fontId="9" fillId="10" borderId="45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10" fontId="3" fillId="10" borderId="45" xfId="1" applyNumberFormat="1" applyFont="1" applyFill="1" applyBorder="1" applyAlignment="1">
      <alignment horizontal="center" vertical="center" wrapText="1"/>
    </xf>
    <xf numFmtId="0" fontId="3" fillId="10" borderId="45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/>
    </xf>
    <xf numFmtId="0" fontId="7" fillId="0" borderId="53" xfId="0" applyFont="1" applyBorder="1" applyAlignment="1">
      <alignment horizontal="left" wrapText="1"/>
    </xf>
    <xf numFmtId="0" fontId="3" fillId="0" borderId="53" xfId="0" applyFont="1" applyBorder="1" applyAlignment="1">
      <alignment vertical="center"/>
    </xf>
    <xf numFmtId="0" fontId="7" fillId="0" borderId="53" xfId="0" applyFont="1" applyBorder="1" applyAlignment="1">
      <alignment wrapText="1"/>
    </xf>
    <xf numFmtId="0" fontId="7" fillId="0" borderId="53" xfId="0" applyFont="1" applyBorder="1" applyAlignment="1">
      <alignment vertical="center" wrapText="1"/>
    </xf>
    <xf numFmtId="0" fontId="3" fillId="0" borderId="50" xfId="0" applyFont="1" applyBorder="1" applyAlignment="1">
      <alignment vertical="center"/>
    </xf>
    <xf numFmtId="0" fontId="7" fillId="0" borderId="51" xfId="0" applyFont="1" applyBorder="1" applyAlignment="1">
      <alignment wrapText="1"/>
    </xf>
    <xf numFmtId="0" fontId="7" fillId="0" borderId="51" xfId="0" applyFont="1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4" borderId="0" xfId="0" applyFill="1"/>
    <xf numFmtId="0" fontId="0" fillId="3" borderId="36" xfId="0" applyFill="1" applyBorder="1"/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4" fontId="0" fillId="0" borderId="0" xfId="0" applyNumberForma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11" borderId="45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58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0" fontId="8" fillId="16" borderId="4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11" borderId="45" xfId="0" applyFont="1" applyFill="1" applyBorder="1" applyAlignment="1">
      <alignment horizontal="center" vertical="center" wrapText="1"/>
    </xf>
    <xf numFmtId="0" fontId="15" fillId="11" borderId="45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3" borderId="0" xfId="0" applyFill="1"/>
    <xf numFmtId="0" fontId="0" fillId="0" borderId="0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7" borderId="0" xfId="0" applyFill="1"/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0" xfId="0" applyFill="1"/>
    <xf numFmtId="14" fontId="0" fillId="0" borderId="0" xfId="0" applyNumberForma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0" fillId="17" borderId="1" xfId="0" applyFill="1" applyBorder="1"/>
    <xf numFmtId="0" fontId="0" fillId="18" borderId="1" xfId="0" applyFill="1" applyBorder="1"/>
    <xf numFmtId="0" fontId="0" fillId="15" borderId="0" xfId="0" applyFill="1"/>
    <xf numFmtId="0" fontId="17" fillId="7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 vertical="center"/>
    </xf>
    <xf numFmtId="0" fontId="0" fillId="7" borderId="1" xfId="0" applyFill="1" applyBorder="1"/>
    <xf numFmtId="14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8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2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3" fillId="8" borderId="28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47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7" fillId="9" borderId="40" xfId="0" applyFont="1" applyFill="1" applyBorder="1" applyAlignment="1">
      <alignment horizontal="center" vertical="center" wrapText="1"/>
    </xf>
    <xf numFmtId="0" fontId="7" fillId="9" borderId="41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3" fillId="10" borderId="43" xfId="0" applyFont="1" applyFill="1" applyBorder="1" applyAlignment="1">
      <alignment horizontal="center" vertical="center"/>
    </xf>
    <xf numFmtId="0" fontId="3" fillId="10" borderId="40" xfId="0" applyFont="1" applyFill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6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57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0" fillId="3" borderId="54" xfId="0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52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readingOrder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D1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6"/>
  <sheetViews>
    <sheetView topLeftCell="A17" workbookViewId="0">
      <selection activeCell="C2" sqref="C2"/>
    </sheetView>
  </sheetViews>
  <sheetFormatPr defaultRowHeight="15"/>
  <cols>
    <col min="2" max="2" width="15.42578125" bestFit="1" customWidth="1"/>
    <col min="3" max="3" width="19.42578125" bestFit="1" customWidth="1"/>
    <col min="5" max="5" width="16.28515625" bestFit="1" customWidth="1"/>
    <col min="12" max="12" width="7.28515625" customWidth="1"/>
    <col min="14" max="14" width="10.42578125" bestFit="1" customWidth="1"/>
    <col min="16" max="16" width="11" bestFit="1" customWidth="1"/>
    <col min="25" max="25" width="9.85546875" bestFit="1" customWidth="1"/>
    <col min="26" max="26" width="9.5703125" bestFit="1" customWidth="1"/>
    <col min="27" max="27" width="10" bestFit="1" customWidth="1"/>
    <col min="28" max="28" width="10.7109375" bestFit="1" customWidth="1"/>
    <col min="29" max="29" width="11.7109375" bestFit="1" customWidth="1"/>
    <col min="32" max="32" width="10.140625" bestFit="1" customWidth="1"/>
    <col min="36" max="36" width="9.85546875" bestFit="1" customWidth="1"/>
    <col min="38" max="38" width="12.28515625" bestFit="1" customWidth="1"/>
    <col min="43" max="43" width="11.7109375" bestFit="1" customWidth="1"/>
    <col min="45" max="45" width="18.5703125" bestFit="1" customWidth="1"/>
    <col min="47" max="47" width="19.28515625" bestFit="1" customWidth="1"/>
    <col min="48" max="48" width="42.85546875" customWidth="1"/>
    <col min="49" max="49" width="46.140625" customWidth="1"/>
    <col min="50" max="50" width="71" customWidth="1"/>
    <col min="51" max="51" width="29.5703125" customWidth="1"/>
    <col min="52" max="52" width="32.5703125" bestFit="1" customWidth="1"/>
  </cols>
  <sheetData>
    <row r="1" spans="1:52">
      <c r="A1" s="139"/>
      <c r="B1" s="141" t="s">
        <v>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9"/>
    </row>
    <row r="2" spans="1:52">
      <c r="A2" s="139"/>
      <c r="B2" s="111"/>
      <c r="C2" s="142" t="s">
        <v>1</v>
      </c>
      <c r="D2" s="142"/>
      <c r="E2" s="142"/>
      <c r="F2" s="142"/>
      <c r="G2" s="111"/>
      <c r="H2" s="142" t="s">
        <v>2</v>
      </c>
      <c r="I2" s="142"/>
      <c r="J2" s="142"/>
      <c r="K2" s="142"/>
      <c r="L2" s="143" t="s">
        <v>3</v>
      </c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2" t="s">
        <v>4</v>
      </c>
      <c r="AM2" s="142"/>
      <c r="AN2" s="142"/>
      <c r="AO2" s="142"/>
      <c r="AP2" s="142"/>
      <c r="AQ2" s="142"/>
      <c r="AR2" s="142"/>
      <c r="AS2" s="111" t="s">
        <v>5</v>
      </c>
      <c r="AT2" s="111" t="s">
        <v>6</v>
      </c>
      <c r="AU2" s="111" t="s">
        <v>7</v>
      </c>
      <c r="AV2" s="111" t="s">
        <v>8</v>
      </c>
      <c r="AW2" s="111" t="s">
        <v>9</v>
      </c>
      <c r="AX2" s="111" t="s">
        <v>10</v>
      </c>
      <c r="AY2" s="111" t="s">
        <v>11</v>
      </c>
      <c r="AZ2" s="9" t="s">
        <v>12</v>
      </c>
    </row>
    <row r="3" spans="1:52">
      <c r="A3" s="139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55</v>
      </c>
      <c r="AS3" s="63"/>
      <c r="AT3" s="63"/>
      <c r="AU3" s="63"/>
      <c r="AV3" s="63"/>
      <c r="AW3" s="63"/>
      <c r="AX3" s="63"/>
      <c r="AY3" s="63"/>
      <c r="AZ3" s="9"/>
    </row>
    <row r="4" spans="1:52" ht="27.75" customHeight="1">
      <c r="A4" s="139"/>
      <c r="B4" s="140" t="s">
        <v>56</v>
      </c>
      <c r="C4" s="9"/>
      <c r="D4" s="9"/>
      <c r="E4" s="9"/>
      <c r="F4" s="9"/>
      <c r="G4" s="9">
        <v>11</v>
      </c>
      <c r="H4" s="9"/>
      <c r="I4" s="9">
        <v>5</v>
      </c>
      <c r="J4" s="9">
        <v>5</v>
      </c>
      <c r="K4" s="9">
        <v>1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>
        <v>11</v>
      </c>
      <c r="AJ4" s="9"/>
      <c r="AK4" s="9"/>
      <c r="AL4" s="9"/>
      <c r="AM4" s="9"/>
      <c r="AN4" s="9"/>
      <c r="AO4" s="9"/>
      <c r="AP4" s="9"/>
      <c r="AQ4" s="9"/>
      <c r="AR4" s="9">
        <v>11</v>
      </c>
      <c r="AS4" s="9">
        <v>11</v>
      </c>
      <c r="AT4" s="9">
        <v>20</v>
      </c>
      <c r="AU4" s="10">
        <v>46042</v>
      </c>
      <c r="AV4" s="11" t="s">
        <v>57</v>
      </c>
      <c r="AW4" s="9" t="s">
        <v>58</v>
      </c>
      <c r="AX4" s="11" t="s">
        <v>59</v>
      </c>
      <c r="AY4" s="11" t="s">
        <v>60</v>
      </c>
      <c r="AZ4" s="9" t="s">
        <v>61</v>
      </c>
    </row>
    <row r="5" spans="1:52" ht="25.5" customHeight="1">
      <c r="A5" s="139"/>
      <c r="B5" s="140"/>
      <c r="C5" s="9"/>
      <c r="D5" s="9"/>
      <c r="E5" s="9"/>
      <c r="F5" s="9"/>
      <c r="G5" s="9">
        <v>7</v>
      </c>
      <c r="H5" s="9"/>
      <c r="I5" s="9">
        <v>2</v>
      </c>
      <c r="J5" s="9">
        <v>3</v>
      </c>
      <c r="K5" s="9">
        <v>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>
        <v>7</v>
      </c>
      <c r="AJ5" s="9"/>
      <c r="AK5" s="9"/>
      <c r="AL5" s="9"/>
      <c r="AM5" s="9"/>
      <c r="AN5" s="9"/>
      <c r="AO5" s="9"/>
      <c r="AP5" s="9"/>
      <c r="AQ5" s="9"/>
      <c r="AR5" s="9">
        <v>7</v>
      </c>
      <c r="AS5" s="9">
        <v>7</v>
      </c>
      <c r="AT5" s="9">
        <v>24</v>
      </c>
      <c r="AU5" s="10">
        <v>46048</v>
      </c>
      <c r="AV5" s="11" t="s">
        <v>57</v>
      </c>
      <c r="AW5" s="11" t="s">
        <v>62</v>
      </c>
      <c r="AX5" s="11" t="s">
        <v>63</v>
      </c>
      <c r="AY5" s="11" t="s">
        <v>64</v>
      </c>
      <c r="AZ5" s="9" t="s">
        <v>65</v>
      </c>
    </row>
    <row r="6" spans="1:52" ht="45.75">
      <c r="A6" s="139"/>
      <c r="B6" s="140" t="s">
        <v>66</v>
      </c>
      <c r="C6" s="9"/>
      <c r="D6" s="9"/>
      <c r="E6" s="9"/>
      <c r="F6" s="9"/>
      <c r="G6" s="9">
        <v>21</v>
      </c>
      <c r="H6" s="9"/>
      <c r="I6" s="9">
        <v>3</v>
      </c>
      <c r="J6" s="9">
        <v>10</v>
      </c>
      <c r="K6" s="9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>
        <v>21</v>
      </c>
      <c r="AJ6" s="9"/>
      <c r="AK6" s="9"/>
      <c r="AL6" s="9"/>
      <c r="AM6" s="9"/>
      <c r="AN6" s="9"/>
      <c r="AO6" s="9"/>
      <c r="AP6" s="9"/>
      <c r="AQ6" s="9"/>
      <c r="AR6" s="9">
        <v>21</v>
      </c>
      <c r="AS6" s="9">
        <v>21</v>
      </c>
      <c r="AT6" s="9">
        <v>30</v>
      </c>
      <c r="AU6" s="10">
        <v>46044</v>
      </c>
      <c r="AV6" s="11" t="s">
        <v>57</v>
      </c>
      <c r="AW6" s="11" t="s">
        <v>67</v>
      </c>
      <c r="AX6" s="11" t="s">
        <v>68</v>
      </c>
      <c r="AY6" s="9" t="s">
        <v>69</v>
      </c>
      <c r="AZ6" s="9" t="s">
        <v>70</v>
      </c>
    </row>
    <row r="7" spans="1:52" ht="45.75">
      <c r="A7" s="139"/>
      <c r="B7" s="140"/>
      <c r="C7" s="9"/>
      <c r="D7" s="9"/>
      <c r="E7" s="9"/>
      <c r="F7" s="9"/>
      <c r="G7" s="9">
        <v>3</v>
      </c>
      <c r="H7" s="9"/>
      <c r="I7" s="9">
        <v>1</v>
      </c>
      <c r="J7" s="9">
        <v>2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>
        <v>3</v>
      </c>
      <c r="AJ7" s="9"/>
      <c r="AK7" s="9"/>
      <c r="AL7" s="9"/>
      <c r="AM7" s="9"/>
      <c r="AN7" s="9"/>
      <c r="AO7" s="9"/>
      <c r="AP7" s="9"/>
      <c r="AQ7" s="9"/>
      <c r="AR7" s="9">
        <v>3</v>
      </c>
      <c r="AS7" s="9">
        <v>3</v>
      </c>
      <c r="AT7" s="9">
        <v>10</v>
      </c>
      <c r="AU7" s="10">
        <v>46045</v>
      </c>
      <c r="AV7" s="11" t="s">
        <v>71</v>
      </c>
      <c r="AW7" s="11" t="s">
        <v>72</v>
      </c>
      <c r="AX7" s="11" t="s">
        <v>68</v>
      </c>
      <c r="AY7" s="9" t="s">
        <v>73</v>
      </c>
      <c r="AZ7" s="9" t="s">
        <v>74</v>
      </c>
    </row>
    <row r="8" spans="1:52" ht="42" customHeight="1">
      <c r="A8" s="139"/>
      <c r="B8" s="140" t="s">
        <v>75</v>
      </c>
      <c r="C8" s="9"/>
      <c r="D8" s="9"/>
      <c r="E8" s="9"/>
      <c r="F8" s="9"/>
      <c r="G8" s="9">
        <v>21</v>
      </c>
      <c r="H8" s="9"/>
      <c r="I8" s="9">
        <v>8</v>
      </c>
      <c r="J8" s="9">
        <v>10</v>
      </c>
      <c r="K8" s="9">
        <v>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21</v>
      </c>
      <c r="AJ8" s="9"/>
      <c r="AK8" s="9"/>
      <c r="AL8" s="9"/>
      <c r="AM8" s="9"/>
      <c r="AN8" s="9"/>
      <c r="AO8" s="9"/>
      <c r="AP8" s="9"/>
      <c r="AQ8" s="9"/>
      <c r="AR8" s="9">
        <v>21</v>
      </c>
      <c r="AS8" s="9">
        <v>21</v>
      </c>
      <c r="AT8" s="9">
        <v>29</v>
      </c>
      <c r="AU8" s="10">
        <v>46035</v>
      </c>
      <c r="AV8" s="11" t="s">
        <v>76</v>
      </c>
      <c r="AW8" s="11" t="s">
        <v>77</v>
      </c>
      <c r="AX8" s="11" t="s">
        <v>78</v>
      </c>
      <c r="AY8" s="9" t="s">
        <v>79</v>
      </c>
      <c r="AZ8" s="9" t="s">
        <v>80</v>
      </c>
    </row>
    <row r="9" spans="1:52" ht="61.5" customHeight="1">
      <c r="A9" s="139"/>
      <c r="B9" s="140"/>
      <c r="C9" s="9"/>
      <c r="D9" s="9"/>
      <c r="E9" s="9"/>
      <c r="F9" s="9"/>
      <c r="G9" s="9">
        <v>1</v>
      </c>
      <c r="H9" s="9"/>
      <c r="I9" s="9"/>
      <c r="J9" s="9">
        <v>1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>
        <v>1</v>
      </c>
      <c r="AJ9" s="9"/>
      <c r="AK9" s="9"/>
      <c r="AL9" s="9"/>
      <c r="AM9" s="9"/>
      <c r="AN9" s="9"/>
      <c r="AO9" s="9"/>
      <c r="AP9" s="9"/>
      <c r="AQ9" s="9"/>
      <c r="AR9" s="9">
        <v>1</v>
      </c>
      <c r="AS9" s="9">
        <v>1</v>
      </c>
      <c r="AT9" s="9">
        <v>8</v>
      </c>
      <c r="AU9" s="10">
        <v>46049</v>
      </c>
      <c r="AV9" s="11" t="s">
        <v>76</v>
      </c>
      <c r="AW9" s="11" t="s">
        <v>81</v>
      </c>
      <c r="AX9" s="11" t="s">
        <v>82</v>
      </c>
      <c r="AY9" s="9" t="s">
        <v>83</v>
      </c>
      <c r="AZ9" s="9" t="s">
        <v>80</v>
      </c>
    </row>
    <row r="10" spans="1:52" ht="45.75">
      <c r="A10" s="139"/>
      <c r="B10" s="111" t="s">
        <v>84</v>
      </c>
      <c r="C10" s="9"/>
      <c r="D10" s="9"/>
      <c r="E10" s="9"/>
      <c r="F10" s="9"/>
      <c r="G10" s="9">
        <v>7</v>
      </c>
      <c r="H10" s="9"/>
      <c r="I10" s="9">
        <v>4</v>
      </c>
      <c r="J10" s="9">
        <v>3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>
        <v>7</v>
      </c>
      <c r="AJ10" s="9"/>
      <c r="AK10" s="9"/>
      <c r="AL10" s="9"/>
      <c r="AM10" s="9"/>
      <c r="AN10" s="9"/>
      <c r="AO10" s="9"/>
      <c r="AP10" s="9"/>
      <c r="AQ10" s="9"/>
      <c r="AR10" s="9">
        <v>7</v>
      </c>
      <c r="AS10" s="9">
        <v>7</v>
      </c>
      <c r="AT10" s="9">
        <v>34</v>
      </c>
      <c r="AU10" s="10">
        <v>46041</v>
      </c>
      <c r="AV10" s="11" t="s">
        <v>76</v>
      </c>
      <c r="AW10" s="9" t="s">
        <v>85</v>
      </c>
      <c r="AX10" s="11" t="s">
        <v>86</v>
      </c>
      <c r="AY10" s="11" t="s">
        <v>87</v>
      </c>
      <c r="AZ10" s="9" t="s">
        <v>88</v>
      </c>
    </row>
    <row r="11" spans="1:52" ht="45.75">
      <c r="A11" s="139"/>
      <c r="B11" s="111" t="s">
        <v>89</v>
      </c>
      <c r="C11" s="9"/>
      <c r="D11" s="9"/>
      <c r="E11" s="9"/>
      <c r="F11" s="9"/>
      <c r="G11" s="9">
        <v>18</v>
      </c>
      <c r="H11" s="9">
        <v>18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>
        <v>18</v>
      </c>
      <c r="AJ11" s="9"/>
      <c r="AK11" s="9"/>
      <c r="AL11" s="9"/>
      <c r="AM11" s="9"/>
      <c r="AN11" s="9"/>
      <c r="AO11" s="9"/>
      <c r="AP11" s="9"/>
      <c r="AQ11" s="9"/>
      <c r="AR11" s="9">
        <v>18</v>
      </c>
      <c r="AS11" s="9">
        <v>18</v>
      </c>
      <c r="AT11" s="9">
        <v>29</v>
      </c>
      <c r="AU11" s="10">
        <v>46044</v>
      </c>
      <c r="AV11" s="11" t="s">
        <v>76</v>
      </c>
      <c r="AW11" s="11" t="s">
        <v>90</v>
      </c>
      <c r="AX11" s="11" t="s">
        <v>91</v>
      </c>
      <c r="AY11" s="11" t="s">
        <v>92</v>
      </c>
      <c r="AZ11" s="9" t="s">
        <v>93</v>
      </c>
    </row>
    <row r="12" spans="1:52" ht="58.5" customHeight="1">
      <c r="A12" s="139"/>
      <c r="B12" s="111" t="s">
        <v>94</v>
      </c>
      <c r="C12" s="9"/>
      <c r="D12" s="9"/>
      <c r="E12" s="9"/>
      <c r="F12" s="9"/>
      <c r="G12" s="9">
        <v>7</v>
      </c>
      <c r="H12" s="9"/>
      <c r="I12" s="9">
        <v>1</v>
      </c>
      <c r="J12" s="9">
        <v>6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>
        <v>7</v>
      </c>
      <c r="AJ12" s="9"/>
      <c r="AK12" s="9"/>
      <c r="AL12" s="9"/>
      <c r="AM12" s="9"/>
      <c r="AN12" s="9"/>
      <c r="AO12" s="9"/>
      <c r="AP12" s="9"/>
      <c r="AQ12" s="9"/>
      <c r="AR12" s="9">
        <v>7</v>
      </c>
      <c r="AS12" s="9">
        <v>7</v>
      </c>
      <c r="AT12" s="9">
        <v>22</v>
      </c>
      <c r="AU12" s="10">
        <v>46045</v>
      </c>
      <c r="AV12" s="11" t="s">
        <v>76</v>
      </c>
      <c r="AW12" s="11" t="s">
        <v>95</v>
      </c>
      <c r="AX12" s="11" t="s">
        <v>96</v>
      </c>
      <c r="AY12" s="11" t="s">
        <v>97</v>
      </c>
      <c r="AZ12" s="9" t="s">
        <v>98</v>
      </c>
    </row>
    <row r="13" spans="1:52" ht="45.75">
      <c r="A13" s="139"/>
      <c r="B13" s="111" t="s">
        <v>99</v>
      </c>
      <c r="C13" s="9">
        <v>15</v>
      </c>
      <c r="D13" s="9"/>
      <c r="E13" s="9"/>
      <c r="F13" s="9"/>
      <c r="G13" s="9">
        <v>1</v>
      </c>
      <c r="H13" s="9"/>
      <c r="I13" s="9">
        <v>5</v>
      </c>
      <c r="J13" s="9">
        <v>10</v>
      </c>
      <c r="K13" s="9">
        <v>1</v>
      </c>
      <c r="L13" s="9"/>
      <c r="M13" s="9"/>
      <c r="N13" s="9"/>
      <c r="O13" s="9"/>
      <c r="P13" s="9"/>
      <c r="Q13" s="9"/>
      <c r="R13" s="9"/>
      <c r="S13" s="9"/>
      <c r="T13" s="9"/>
      <c r="U13" s="9">
        <v>15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>
        <v>1</v>
      </c>
      <c r="AJ13" s="9"/>
      <c r="AK13" s="9"/>
      <c r="AL13" s="9"/>
      <c r="AM13" s="9"/>
      <c r="AN13" s="9"/>
      <c r="AO13" s="9"/>
      <c r="AP13" s="9"/>
      <c r="AQ13" s="9"/>
      <c r="AR13" s="9">
        <v>16</v>
      </c>
      <c r="AS13" s="9">
        <v>16</v>
      </c>
      <c r="AT13" s="9">
        <v>17</v>
      </c>
      <c r="AU13" s="10">
        <v>46038</v>
      </c>
      <c r="AV13" s="11" t="s">
        <v>76</v>
      </c>
      <c r="AW13" s="11" t="s">
        <v>100</v>
      </c>
      <c r="AX13" s="11" t="s">
        <v>101</v>
      </c>
      <c r="AY13" s="9" t="s">
        <v>79</v>
      </c>
      <c r="AZ13" s="9" t="s">
        <v>102</v>
      </c>
    </row>
    <row r="14" spans="1:52" ht="45.75">
      <c r="A14" s="139"/>
      <c r="B14" s="111" t="s">
        <v>103</v>
      </c>
      <c r="C14" s="9">
        <v>1</v>
      </c>
      <c r="D14" s="9"/>
      <c r="E14" s="9"/>
      <c r="F14" s="9"/>
      <c r="G14" s="9">
        <v>5</v>
      </c>
      <c r="H14" s="9"/>
      <c r="I14" s="9">
        <v>1</v>
      </c>
      <c r="J14" s="9">
        <v>3</v>
      </c>
      <c r="K14" s="9">
        <v>2</v>
      </c>
      <c r="L14" s="9"/>
      <c r="M14" s="9"/>
      <c r="N14" s="9"/>
      <c r="O14" s="9"/>
      <c r="P14" s="9"/>
      <c r="Q14" s="9"/>
      <c r="R14" s="9"/>
      <c r="S14" s="9"/>
      <c r="T14" s="9"/>
      <c r="U14" s="9">
        <v>3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>
        <v>3</v>
      </c>
      <c r="AJ14" s="9"/>
      <c r="AK14" s="9"/>
      <c r="AL14" s="9"/>
      <c r="AM14" s="9"/>
      <c r="AN14" s="9"/>
      <c r="AO14" s="9"/>
      <c r="AP14" s="9"/>
      <c r="AQ14" s="9"/>
      <c r="AR14" s="9">
        <v>6</v>
      </c>
      <c r="AS14" s="9">
        <v>6</v>
      </c>
      <c r="AT14" s="9">
        <v>10</v>
      </c>
      <c r="AU14" s="10">
        <v>46042</v>
      </c>
      <c r="AV14" s="11" t="s">
        <v>76</v>
      </c>
      <c r="AW14" s="11" t="s">
        <v>104</v>
      </c>
      <c r="AX14" s="11" t="s">
        <v>105</v>
      </c>
      <c r="AY14" s="11" t="s">
        <v>106</v>
      </c>
      <c r="AZ14" s="9" t="s">
        <v>107</v>
      </c>
    </row>
    <row r="15" spans="1:52" ht="45.75">
      <c r="A15" s="139"/>
      <c r="B15" s="140" t="s">
        <v>108</v>
      </c>
      <c r="C15" s="9">
        <v>16</v>
      </c>
      <c r="D15" s="9"/>
      <c r="E15" s="9"/>
      <c r="F15" s="9"/>
      <c r="G15" s="9"/>
      <c r="H15" s="9"/>
      <c r="I15" s="9">
        <v>1</v>
      </c>
      <c r="J15" s="9">
        <v>14</v>
      </c>
      <c r="K15" s="9">
        <v>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>
        <v>16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>
        <v>16</v>
      </c>
      <c r="AS15" s="9">
        <v>16</v>
      </c>
      <c r="AT15" s="9">
        <v>16</v>
      </c>
      <c r="AU15" s="10">
        <v>46042</v>
      </c>
      <c r="AV15" s="11" t="s">
        <v>76</v>
      </c>
      <c r="AW15" s="11" t="s">
        <v>109</v>
      </c>
      <c r="AX15" s="11" t="s">
        <v>110</v>
      </c>
      <c r="AY15" s="9" t="s">
        <v>111</v>
      </c>
      <c r="AZ15" s="9" t="s">
        <v>112</v>
      </c>
    </row>
    <row r="16" spans="1:52" ht="45.75">
      <c r="A16" s="139"/>
      <c r="B16" s="140"/>
      <c r="C16" s="9"/>
      <c r="D16" s="9"/>
      <c r="E16" s="9"/>
      <c r="F16" s="9"/>
      <c r="G16" s="9">
        <v>6</v>
      </c>
      <c r="H16" s="9">
        <v>6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>
        <v>6</v>
      </c>
      <c r="AJ16" s="9"/>
      <c r="AK16" s="9"/>
      <c r="AL16" s="9"/>
      <c r="AM16" s="9"/>
      <c r="AN16" s="9"/>
      <c r="AO16" s="9"/>
      <c r="AP16" s="9"/>
      <c r="AQ16" s="9"/>
      <c r="AR16" s="9">
        <v>6</v>
      </c>
      <c r="AS16" s="9">
        <v>6</v>
      </c>
      <c r="AT16" s="9">
        <v>45</v>
      </c>
      <c r="AU16" s="10">
        <v>46050</v>
      </c>
      <c r="AV16" s="11" t="s">
        <v>76</v>
      </c>
      <c r="AW16" s="11" t="s">
        <v>113</v>
      </c>
      <c r="AX16" s="11" t="s">
        <v>114</v>
      </c>
      <c r="AY16" s="11" t="s">
        <v>115</v>
      </c>
      <c r="AZ16" s="9" t="s">
        <v>112</v>
      </c>
    </row>
    <row r="17" spans="1:52" ht="91.5">
      <c r="A17" s="139"/>
      <c r="B17" s="110" t="s">
        <v>116</v>
      </c>
      <c r="C17" s="9"/>
      <c r="D17" s="9"/>
      <c r="E17" s="9"/>
      <c r="F17" s="9"/>
      <c r="G17" s="9">
        <v>20</v>
      </c>
      <c r="H17" s="9"/>
      <c r="I17" s="9"/>
      <c r="J17" s="9">
        <v>20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>
        <v>20</v>
      </c>
      <c r="AJ17" s="9"/>
      <c r="AK17" s="9"/>
      <c r="AL17" s="9"/>
      <c r="AM17" s="9"/>
      <c r="AN17" s="9"/>
      <c r="AO17" s="9"/>
      <c r="AP17" s="9"/>
      <c r="AQ17" s="9"/>
      <c r="AR17" s="9">
        <v>20</v>
      </c>
      <c r="AS17" s="9">
        <v>20</v>
      </c>
      <c r="AT17" s="9">
        <v>67</v>
      </c>
      <c r="AU17" s="10">
        <v>46051</v>
      </c>
      <c r="AV17" s="11" t="s">
        <v>76</v>
      </c>
      <c r="AW17" s="11" t="s">
        <v>117</v>
      </c>
      <c r="AX17" s="11" t="s">
        <v>118</v>
      </c>
      <c r="AY17" s="11" t="s">
        <v>119</v>
      </c>
      <c r="AZ17" s="9" t="s">
        <v>120</v>
      </c>
    </row>
    <row r="18" spans="1:52" ht="45.75">
      <c r="A18" s="139"/>
      <c r="B18" s="110" t="s">
        <v>121</v>
      </c>
      <c r="C18" s="9"/>
      <c r="D18" s="9"/>
      <c r="E18" s="9"/>
      <c r="F18" s="9"/>
      <c r="G18" s="9">
        <v>7</v>
      </c>
      <c r="H18" s="9"/>
      <c r="I18" s="9"/>
      <c r="J18" s="9">
        <v>7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>
        <v>7</v>
      </c>
      <c r="AJ18" s="9"/>
      <c r="AK18" s="9"/>
      <c r="AL18" s="9"/>
      <c r="AM18" s="9"/>
      <c r="AN18" s="9"/>
      <c r="AO18" s="9"/>
      <c r="AP18" s="9"/>
      <c r="AQ18" s="9"/>
      <c r="AR18" s="9">
        <v>7</v>
      </c>
      <c r="AS18" s="9">
        <v>7</v>
      </c>
      <c r="AT18" s="9">
        <v>27</v>
      </c>
      <c r="AU18" s="10">
        <v>46052</v>
      </c>
      <c r="AV18" s="11" t="s">
        <v>76</v>
      </c>
      <c r="AW18" s="11" t="s">
        <v>122</v>
      </c>
      <c r="AX18" s="11" t="s">
        <v>123</v>
      </c>
      <c r="AY18" s="11" t="s">
        <v>124</v>
      </c>
      <c r="AZ18" s="9" t="s">
        <v>125</v>
      </c>
    </row>
    <row r="19" spans="1:52" ht="45.75">
      <c r="A19" s="139"/>
      <c r="B19" s="137"/>
      <c r="C19" s="9"/>
      <c r="D19" s="9"/>
      <c r="E19" s="9"/>
      <c r="F19" s="9"/>
      <c r="G19" s="9">
        <v>17</v>
      </c>
      <c r="H19" s="9"/>
      <c r="I19" s="9">
        <v>7</v>
      </c>
      <c r="J19" s="9">
        <v>7</v>
      </c>
      <c r="K19" s="9">
        <v>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>
        <v>17</v>
      </c>
      <c r="AJ19" s="9"/>
      <c r="AK19" s="9"/>
      <c r="AL19" s="9"/>
      <c r="AM19" s="9"/>
      <c r="AN19" s="9"/>
      <c r="AO19" s="9"/>
      <c r="AP19" s="9"/>
      <c r="AQ19" s="9"/>
      <c r="AR19" s="9">
        <v>17</v>
      </c>
      <c r="AS19" s="9">
        <v>17</v>
      </c>
      <c r="AT19" s="9">
        <v>25</v>
      </c>
      <c r="AU19" s="10">
        <v>46048</v>
      </c>
      <c r="AV19" s="11" t="s">
        <v>57</v>
      </c>
      <c r="AW19" s="11" t="s">
        <v>126</v>
      </c>
      <c r="AX19" s="11" t="s">
        <v>127</v>
      </c>
      <c r="AY19" s="11" t="s">
        <v>128</v>
      </c>
      <c r="AZ19" s="9" t="s">
        <v>129</v>
      </c>
    </row>
    <row r="20" spans="1:52" ht="30.75">
      <c r="A20" s="139"/>
      <c r="B20" s="137"/>
      <c r="C20" s="9"/>
      <c r="D20" s="9"/>
      <c r="E20" s="9"/>
      <c r="F20" s="9"/>
      <c r="G20" s="9">
        <v>17</v>
      </c>
      <c r="H20" s="9"/>
      <c r="I20" s="9">
        <v>7</v>
      </c>
      <c r="J20" s="9">
        <v>7</v>
      </c>
      <c r="K20" s="9">
        <v>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>
        <v>17</v>
      </c>
      <c r="AJ20" s="9"/>
      <c r="AK20" s="9"/>
      <c r="AL20" s="9"/>
      <c r="AM20" s="9"/>
      <c r="AN20" s="9"/>
      <c r="AO20" s="9"/>
      <c r="AP20" s="9"/>
      <c r="AQ20" s="9"/>
      <c r="AR20" s="9">
        <v>17</v>
      </c>
      <c r="AS20" s="9">
        <v>17</v>
      </c>
      <c r="AT20" s="9">
        <v>25</v>
      </c>
      <c r="AU20" s="10">
        <v>46048</v>
      </c>
      <c r="AV20" s="11" t="s">
        <v>57</v>
      </c>
      <c r="AW20" s="11" t="s">
        <v>130</v>
      </c>
      <c r="AX20" s="11" t="s">
        <v>127</v>
      </c>
      <c r="AY20" s="11" t="s">
        <v>128</v>
      </c>
      <c r="AZ20" s="9" t="s">
        <v>129</v>
      </c>
    </row>
    <row r="21" spans="1:52" ht="30.75">
      <c r="A21" s="139"/>
      <c r="B21" s="137"/>
      <c r="C21" s="9"/>
      <c r="D21" s="9"/>
      <c r="E21" s="9"/>
      <c r="F21" s="9"/>
      <c r="G21" s="9">
        <v>17</v>
      </c>
      <c r="H21" s="9"/>
      <c r="I21" s="9">
        <v>7</v>
      </c>
      <c r="J21" s="9">
        <v>7</v>
      </c>
      <c r="K21" s="9">
        <v>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>
        <v>17</v>
      </c>
      <c r="AJ21" s="9"/>
      <c r="AK21" s="9"/>
      <c r="AL21" s="9"/>
      <c r="AM21" s="9"/>
      <c r="AN21" s="9"/>
      <c r="AO21" s="9"/>
      <c r="AP21" s="9"/>
      <c r="AQ21" s="9"/>
      <c r="AR21" s="9">
        <v>17</v>
      </c>
      <c r="AS21" s="9">
        <v>17</v>
      </c>
      <c r="AT21" s="9">
        <v>25</v>
      </c>
      <c r="AU21" s="10">
        <v>46048</v>
      </c>
      <c r="AV21" s="11" t="s">
        <v>57</v>
      </c>
      <c r="AW21" s="11" t="s">
        <v>131</v>
      </c>
      <c r="AX21" s="11" t="s">
        <v>127</v>
      </c>
      <c r="AY21" s="11" t="s">
        <v>128</v>
      </c>
      <c r="AZ21" s="9" t="s">
        <v>129</v>
      </c>
    </row>
    <row r="22" spans="1:52" ht="45.75">
      <c r="A22" s="139"/>
      <c r="B22" s="137"/>
      <c r="C22" s="9"/>
      <c r="D22" s="9"/>
      <c r="E22" s="9"/>
      <c r="F22" s="9"/>
      <c r="G22" s="9">
        <v>17</v>
      </c>
      <c r="H22" s="9"/>
      <c r="I22" s="9">
        <v>6</v>
      </c>
      <c r="J22" s="9">
        <v>7</v>
      </c>
      <c r="K22" s="9">
        <v>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>
        <v>17</v>
      </c>
      <c r="AJ22" s="9"/>
      <c r="AK22" s="9"/>
      <c r="AL22" s="9"/>
      <c r="AM22" s="9"/>
      <c r="AN22" s="9"/>
      <c r="AO22" s="9"/>
      <c r="AP22" s="9"/>
      <c r="AQ22" s="9"/>
      <c r="AR22" s="9">
        <v>17</v>
      </c>
      <c r="AS22" s="9">
        <v>17</v>
      </c>
      <c r="AT22" s="9">
        <v>21</v>
      </c>
      <c r="AU22" s="10">
        <v>46049</v>
      </c>
      <c r="AV22" s="11" t="s">
        <v>71</v>
      </c>
      <c r="AW22" s="11" t="s">
        <v>132</v>
      </c>
      <c r="AX22" s="11" t="s">
        <v>127</v>
      </c>
      <c r="AY22" s="11" t="s">
        <v>133</v>
      </c>
      <c r="AZ22" s="9" t="s">
        <v>129</v>
      </c>
    </row>
    <row r="23" spans="1:52" ht="45.75">
      <c r="A23" s="139"/>
      <c r="B23" s="137"/>
      <c r="C23" s="9"/>
      <c r="D23" s="9"/>
      <c r="E23" s="9"/>
      <c r="F23" s="9"/>
      <c r="G23" s="9">
        <v>17</v>
      </c>
      <c r="H23" s="9"/>
      <c r="I23" s="9">
        <v>6</v>
      </c>
      <c r="J23" s="9">
        <v>7</v>
      </c>
      <c r="K23" s="9">
        <v>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>
        <v>17</v>
      </c>
      <c r="AJ23" s="9"/>
      <c r="AK23" s="9"/>
      <c r="AL23" s="9"/>
      <c r="AM23" s="9"/>
      <c r="AN23" s="9"/>
      <c r="AO23" s="9"/>
      <c r="AP23" s="9"/>
      <c r="AQ23" s="9"/>
      <c r="AR23" s="9">
        <v>17</v>
      </c>
      <c r="AS23" s="9">
        <v>17</v>
      </c>
      <c r="AT23" s="9">
        <v>21</v>
      </c>
      <c r="AU23" s="10">
        <v>46049</v>
      </c>
      <c r="AV23" s="11" t="s">
        <v>71</v>
      </c>
      <c r="AW23" s="11" t="s">
        <v>134</v>
      </c>
      <c r="AX23" s="11" t="s">
        <v>127</v>
      </c>
      <c r="AY23" s="11" t="s">
        <v>133</v>
      </c>
      <c r="AZ23" s="9" t="s">
        <v>129</v>
      </c>
    </row>
    <row r="24" spans="1:52" ht="45.75">
      <c r="A24" s="139"/>
      <c r="B24" s="137"/>
      <c r="C24" s="9"/>
      <c r="D24" s="9"/>
      <c r="E24" s="9"/>
      <c r="F24" s="9"/>
      <c r="G24" s="9">
        <v>17</v>
      </c>
      <c r="H24" s="9"/>
      <c r="I24" s="9">
        <v>6</v>
      </c>
      <c r="J24" s="9">
        <v>7</v>
      </c>
      <c r="K24" s="9">
        <v>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>
        <v>17</v>
      </c>
      <c r="AJ24" s="9"/>
      <c r="AK24" s="9"/>
      <c r="AL24" s="9"/>
      <c r="AM24" s="9"/>
      <c r="AN24" s="9"/>
      <c r="AO24" s="9"/>
      <c r="AP24" s="9"/>
      <c r="AQ24" s="9"/>
      <c r="AR24" s="9">
        <v>17</v>
      </c>
      <c r="AS24" s="9">
        <v>17</v>
      </c>
      <c r="AT24" s="9">
        <v>21</v>
      </c>
      <c r="AU24" s="10">
        <v>46049</v>
      </c>
      <c r="AV24" s="11" t="s">
        <v>71</v>
      </c>
      <c r="AW24" s="11" t="s">
        <v>135</v>
      </c>
      <c r="AX24" s="11" t="s">
        <v>127</v>
      </c>
      <c r="AY24" s="11" t="s">
        <v>133</v>
      </c>
      <c r="AZ24" s="9" t="s">
        <v>129</v>
      </c>
    </row>
    <row r="25" spans="1:52" ht="45.75">
      <c r="A25" s="139"/>
      <c r="B25" s="137"/>
      <c r="C25" s="9"/>
      <c r="D25" s="9"/>
      <c r="E25" s="9"/>
      <c r="F25" s="9"/>
      <c r="G25" s="9">
        <v>18</v>
      </c>
      <c r="H25" s="9"/>
      <c r="I25" s="9">
        <v>6</v>
      </c>
      <c r="J25" s="9">
        <v>10</v>
      </c>
      <c r="K25" s="9">
        <v>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>
        <v>18</v>
      </c>
      <c r="AJ25" s="9"/>
      <c r="AK25" s="9"/>
      <c r="AL25" s="9"/>
      <c r="AM25" s="9"/>
      <c r="AN25" s="9"/>
      <c r="AO25" s="9"/>
      <c r="AP25" s="9"/>
      <c r="AQ25" s="9"/>
      <c r="AR25" s="9">
        <v>18</v>
      </c>
      <c r="AS25" s="9">
        <v>18</v>
      </c>
      <c r="AT25" s="9">
        <v>24</v>
      </c>
      <c r="AU25" s="10">
        <v>45685</v>
      </c>
      <c r="AV25" s="11" t="s">
        <v>71</v>
      </c>
      <c r="AW25" s="9" t="s">
        <v>136</v>
      </c>
      <c r="AX25" s="11" t="s">
        <v>127</v>
      </c>
      <c r="AY25" s="11" t="s">
        <v>137</v>
      </c>
      <c r="AZ25" s="9" t="s">
        <v>129</v>
      </c>
    </row>
    <row r="26" spans="1:52" ht="45.75">
      <c r="A26" s="139"/>
      <c r="B26" s="137"/>
      <c r="C26" s="9"/>
      <c r="D26" s="9"/>
      <c r="E26" s="9"/>
      <c r="F26" s="9"/>
      <c r="G26" s="9">
        <v>18</v>
      </c>
      <c r="H26" s="9"/>
      <c r="I26" s="9">
        <v>6</v>
      </c>
      <c r="J26" s="9">
        <v>10</v>
      </c>
      <c r="K26" s="9">
        <v>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>
        <v>18</v>
      </c>
      <c r="AJ26" s="9"/>
      <c r="AK26" s="9"/>
      <c r="AL26" s="9"/>
      <c r="AM26" s="9"/>
      <c r="AN26" s="9"/>
      <c r="AO26" s="9"/>
      <c r="AP26" s="9"/>
      <c r="AQ26" s="9"/>
      <c r="AR26" s="9">
        <v>18</v>
      </c>
      <c r="AS26" s="9">
        <v>18</v>
      </c>
      <c r="AT26" s="9">
        <v>24</v>
      </c>
      <c r="AU26" s="10">
        <v>45685</v>
      </c>
      <c r="AV26" s="11" t="s">
        <v>71</v>
      </c>
      <c r="AW26" s="9" t="s">
        <v>130</v>
      </c>
      <c r="AX26" s="11" t="s">
        <v>127</v>
      </c>
      <c r="AY26" s="11" t="s">
        <v>138</v>
      </c>
      <c r="AZ26" s="9" t="s">
        <v>129</v>
      </c>
    </row>
    <row r="27" spans="1:52" ht="45.75">
      <c r="A27" s="139"/>
      <c r="B27" s="137"/>
      <c r="C27" s="9"/>
      <c r="D27" s="9"/>
      <c r="E27" s="9"/>
      <c r="F27" s="9"/>
      <c r="G27" s="9">
        <v>18</v>
      </c>
      <c r="H27" s="9"/>
      <c r="I27" s="9">
        <v>6</v>
      </c>
      <c r="J27" s="9">
        <v>10</v>
      </c>
      <c r="K27" s="9">
        <v>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>
        <v>18</v>
      </c>
      <c r="AJ27" s="9"/>
      <c r="AK27" s="9"/>
      <c r="AL27" s="9"/>
      <c r="AM27" s="9"/>
      <c r="AN27" s="9"/>
      <c r="AO27" s="9"/>
      <c r="AP27" s="9"/>
      <c r="AQ27" s="9"/>
      <c r="AR27" s="9">
        <v>18</v>
      </c>
      <c r="AS27" s="9">
        <v>18</v>
      </c>
      <c r="AT27" s="9">
        <v>24</v>
      </c>
      <c r="AU27" s="10">
        <v>45685</v>
      </c>
      <c r="AV27" s="11" t="s">
        <v>71</v>
      </c>
      <c r="AW27" s="9" t="s">
        <v>131</v>
      </c>
      <c r="AX27" s="11" t="s">
        <v>127</v>
      </c>
      <c r="AY27" s="11" t="s">
        <v>138</v>
      </c>
      <c r="AZ27" s="9" t="s">
        <v>129</v>
      </c>
    </row>
    <row r="28" spans="1:52">
      <c r="C28">
        <v>32</v>
      </c>
      <c r="G28">
        <v>291</v>
      </c>
      <c r="H28">
        <v>24</v>
      </c>
      <c r="I28">
        <v>88</v>
      </c>
      <c r="J28">
        <v>166</v>
      </c>
      <c r="K28">
        <v>45</v>
      </c>
      <c r="U28">
        <v>18</v>
      </c>
      <c r="AA28">
        <v>16</v>
      </c>
      <c r="AI28">
        <v>289</v>
      </c>
      <c r="AR28">
        <v>323</v>
      </c>
      <c r="AS28">
        <v>323</v>
      </c>
    </row>
    <row r="31" spans="1:52" ht="8.25" hidden="1" customHeight="1">
      <c r="C31" t="s">
        <v>0</v>
      </c>
      <c r="D31">
        <v>296</v>
      </c>
    </row>
    <row r="35" spans="3:4" ht="15" hidden="1" customHeight="1">
      <c r="C35" t="s">
        <v>139</v>
      </c>
      <c r="D35">
        <v>2</v>
      </c>
    </row>
    <row r="36" spans="3:4" ht="6" hidden="1" customHeight="1">
      <c r="C36" t="s">
        <v>140</v>
      </c>
    </row>
  </sheetData>
  <mergeCells count="11">
    <mergeCell ref="A1:A27"/>
    <mergeCell ref="B4:B5"/>
    <mergeCell ref="B6:B7"/>
    <mergeCell ref="B8:B9"/>
    <mergeCell ref="B15:B16"/>
    <mergeCell ref="B1:AY1"/>
    <mergeCell ref="C2:F2"/>
    <mergeCell ref="H2:K2"/>
    <mergeCell ref="L2:AK2"/>
    <mergeCell ref="AL2:AR2"/>
    <mergeCell ref="B19:B2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371F-011D-4A14-9075-F5E6DFA13743}">
  <dimension ref="A1:M34"/>
  <sheetViews>
    <sheetView topLeftCell="A25" workbookViewId="0"/>
  </sheetViews>
  <sheetFormatPr defaultRowHeight="15"/>
  <cols>
    <col min="1" max="1" width="20.85546875" customWidth="1"/>
    <col min="2" max="2" width="14.28515625" customWidth="1"/>
    <col min="3" max="3" width="41.5703125" customWidth="1"/>
    <col min="4" max="4" width="28.5703125" customWidth="1"/>
    <col min="5" max="5" width="12.42578125" customWidth="1"/>
    <col min="6" max="6" width="13.85546875" customWidth="1"/>
    <col min="7" max="7" width="20.42578125" customWidth="1"/>
    <col min="8" max="8" width="16.85546875" customWidth="1"/>
    <col min="9" max="9" width="13.5703125" customWidth="1"/>
    <col min="10" max="10" width="17.140625" customWidth="1"/>
    <col min="11" max="11" width="17.42578125" customWidth="1"/>
    <col min="12" max="12" width="10.140625" customWidth="1"/>
    <col min="13" max="13" width="27.42578125" customWidth="1"/>
  </cols>
  <sheetData>
    <row r="1" spans="1:13">
      <c r="A1" s="6"/>
      <c r="M1" s="25"/>
    </row>
    <row r="2" spans="1:13" ht="15.75">
      <c r="A2" s="145" t="s">
        <v>200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5.75">
      <c r="A3" s="148" t="s">
        <v>201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50"/>
    </row>
    <row r="4" spans="1:13" ht="15.75">
      <c r="A4" s="151" t="s">
        <v>202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3" ht="15.75">
      <c r="A5" s="148" t="s">
        <v>203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0"/>
    </row>
    <row r="6" spans="1:13" ht="51" customHeight="1">
      <c r="A6" s="154" t="s">
        <v>204</v>
      </c>
      <c r="B6" s="154"/>
      <c r="C6" s="112" t="s">
        <v>205</v>
      </c>
      <c r="D6" s="156"/>
      <c r="E6" s="157"/>
      <c r="F6" s="157"/>
      <c r="G6" s="157"/>
      <c r="H6" s="157"/>
      <c r="I6" s="157"/>
      <c r="J6" s="157"/>
      <c r="K6" s="157"/>
      <c r="L6" s="157"/>
      <c r="M6" s="157"/>
    </row>
    <row r="7" spans="1:13" ht="30" customHeight="1">
      <c r="A7" s="170" t="s">
        <v>206</v>
      </c>
      <c r="B7" s="170"/>
      <c r="C7" s="19" t="s">
        <v>207</v>
      </c>
      <c r="D7" s="158"/>
      <c r="E7" s="159"/>
      <c r="F7" s="159"/>
      <c r="G7" s="159"/>
      <c r="H7" s="159"/>
      <c r="I7" s="159"/>
      <c r="J7" s="159"/>
      <c r="K7" s="159"/>
      <c r="L7" s="159"/>
      <c r="M7" s="159"/>
    </row>
    <row r="8" spans="1:13" ht="42" customHeight="1">
      <c r="A8" s="154" t="s">
        <v>208</v>
      </c>
      <c r="B8" s="154"/>
      <c r="C8" s="112" t="s">
        <v>209</v>
      </c>
      <c r="D8" s="158"/>
      <c r="E8" s="159"/>
      <c r="F8" s="159"/>
      <c r="G8" s="159"/>
      <c r="H8" s="159"/>
      <c r="I8" s="159"/>
      <c r="J8" s="159"/>
      <c r="K8" s="159"/>
      <c r="L8" s="159"/>
      <c r="M8" s="159"/>
    </row>
    <row r="9" spans="1:13" ht="15.75">
      <c r="A9" s="155" t="s">
        <v>210</v>
      </c>
      <c r="B9" s="154"/>
      <c r="C9" s="20" t="s">
        <v>211</v>
      </c>
      <c r="D9" s="160"/>
      <c r="E9" s="161"/>
      <c r="F9" s="161"/>
      <c r="G9" s="161"/>
      <c r="H9" s="161"/>
      <c r="I9" s="161"/>
      <c r="J9" s="161"/>
      <c r="K9" s="161"/>
      <c r="L9" s="161"/>
      <c r="M9" s="161"/>
    </row>
    <row r="10" spans="1:13" ht="51.75" customHeight="1">
      <c r="A10" s="162" t="s">
        <v>212</v>
      </c>
      <c r="B10" s="162" t="s">
        <v>213</v>
      </c>
      <c r="C10" s="162" t="s">
        <v>214</v>
      </c>
      <c r="D10" s="21" t="s">
        <v>215</v>
      </c>
      <c r="E10" s="164"/>
      <c r="F10" s="165"/>
      <c r="G10" s="166"/>
      <c r="H10" s="22" t="s">
        <v>216</v>
      </c>
      <c r="I10" s="167" t="s">
        <v>217</v>
      </c>
      <c r="J10" s="168"/>
      <c r="K10" s="168"/>
      <c r="L10" s="169"/>
      <c r="M10" s="162" t="s">
        <v>218</v>
      </c>
    </row>
    <row r="11" spans="1:13" ht="57.75" customHeight="1">
      <c r="A11" s="163"/>
      <c r="B11" s="163"/>
      <c r="C11" s="163"/>
      <c r="D11" s="23" t="s">
        <v>219</v>
      </c>
      <c r="E11" s="23" t="s">
        <v>220</v>
      </c>
      <c r="F11" s="24" t="s">
        <v>221</v>
      </c>
      <c r="G11" s="24" t="s">
        <v>222</v>
      </c>
      <c r="H11" s="24" t="s">
        <v>223</v>
      </c>
      <c r="I11" s="24" t="s">
        <v>224</v>
      </c>
      <c r="J11" s="24" t="s">
        <v>225</v>
      </c>
      <c r="K11" s="24" t="s">
        <v>226</v>
      </c>
      <c r="L11" s="24" t="s">
        <v>227</v>
      </c>
      <c r="M11" s="163"/>
    </row>
    <row r="12" spans="1:13" ht="54.75" customHeight="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 t="s">
        <v>228</v>
      </c>
    </row>
    <row r="13" spans="1:13" ht="30.75">
      <c r="A13" s="171" t="s">
        <v>190</v>
      </c>
      <c r="B13" s="171" t="s">
        <v>229</v>
      </c>
      <c r="C13" s="171" t="s">
        <v>230</v>
      </c>
      <c r="D13" s="29" t="s">
        <v>180</v>
      </c>
      <c r="E13" s="29" t="s">
        <v>180</v>
      </c>
      <c r="F13" s="30"/>
      <c r="G13" s="29">
        <v>101</v>
      </c>
      <c r="H13" s="31" t="s">
        <v>231</v>
      </c>
      <c r="I13" s="31">
        <v>342</v>
      </c>
      <c r="J13" s="32">
        <v>33</v>
      </c>
      <c r="K13" s="33">
        <f>239+33</f>
        <v>272</v>
      </c>
      <c r="L13" s="34">
        <f>+K13/I13</f>
        <v>0.79532163742690054</v>
      </c>
      <c r="M13" s="35">
        <v>239</v>
      </c>
    </row>
    <row r="14" spans="1:13" ht="18">
      <c r="A14" s="172"/>
      <c r="B14" s="172"/>
      <c r="C14" s="172"/>
      <c r="D14" s="29" t="s">
        <v>56</v>
      </c>
      <c r="E14" s="29" t="s">
        <v>56</v>
      </c>
      <c r="F14" s="30"/>
      <c r="G14" s="29">
        <v>1901</v>
      </c>
      <c r="H14" s="31" t="s">
        <v>231</v>
      </c>
      <c r="I14" s="31">
        <v>33</v>
      </c>
      <c r="J14" s="32">
        <v>3</v>
      </c>
      <c r="K14" s="33">
        <f>22+3</f>
        <v>25</v>
      </c>
      <c r="L14" s="34">
        <f>+K14/I14</f>
        <v>0.75757575757575757</v>
      </c>
      <c r="M14" s="35">
        <v>22</v>
      </c>
    </row>
    <row r="15" spans="1:13" ht="18">
      <c r="A15" s="172"/>
      <c r="B15" s="172"/>
      <c r="C15" s="172"/>
      <c r="D15" s="29" t="s">
        <v>232</v>
      </c>
      <c r="E15" s="29" t="s">
        <v>233</v>
      </c>
      <c r="F15" s="30"/>
      <c r="G15" s="29">
        <v>1701</v>
      </c>
      <c r="H15" s="31" t="s">
        <v>231</v>
      </c>
      <c r="I15" s="31">
        <v>33</v>
      </c>
      <c r="J15" s="32">
        <v>3</v>
      </c>
      <c r="K15" s="33">
        <f>22+J15</f>
        <v>25</v>
      </c>
      <c r="L15" s="34">
        <f>+K15/I15</f>
        <v>0.75757575757575757</v>
      </c>
      <c r="M15" s="35">
        <v>22</v>
      </c>
    </row>
    <row r="16" spans="1:13" ht="30.75">
      <c r="A16" s="172"/>
      <c r="B16" s="172"/>
      <c r="C16" s="172"/>
      <c r="D16" s="29" t="s">
        <v>75</v>
      </c>
      <c r="E16" s="29" t="s">
        <v>234</v>
      </c>
      <c r="F16" s="30"/>
      <c r="G16" s="30"/>
      <c r="H16" s="31" t="s">
        <v>231</v>
      </c>
      <c r="I16" s="31">
        <v>53</v>
      </c>
      <c r="J16" s="32">
        <v>5</v>
      </c>
      <c r="K16" s="33">
        <f>36+5</f>
        <v>41</v>
      </c>
      <c r="L16" s="34">
        <f t="shared" ref="L16:L20" si="0">+K16/I16</f>
        <v>0.77358490566037741</v>
      </c>
      <c r="M16" s="35">
        <v>36</v>
      </c>
    </row>
    <row r="17" spans="1:13" ht="30.75">
      <c r="A17" s="172"/>
      <c r="B17" s="172"/>
      <c r="C17" s="172"/>
      <c r="D17" s="29" t="s">
        <v>66</v>
      </c>
      <c r="E17" s="29" t="s">
        <v>66</v>
      </c>
      <c r="F17" s="30"/>
      <c r="G17" s="29">
        <v>2001</v>
      </c>
      <c r="H17" s="31" t="s">
        <v>231</v>
      </c>
      <c r="I17" s="31">
        <v>33</v>
      </c>
      <c r="J17" s="32">
        <v>3</v>
      </c>
      <c r="K17" s="33">
        <f>22+3</f>
        <v>25</v>
      </c>
      <c r="L17" s="34">
        <f t="shared" si="0"/>
        <v>0.75757575757575757</v>
      </c>
      <c r="M17" s="35">
        <v>22</v>
      </c>
    </row>
    <row r="18" spans="1:13" ht="45.75">
      <c r="A18" s="172"/>
      <c r="B18" s="172"/>
      <c r="C18" s="172"/>
      <c r="D18" s="29" t="s">
        <v>116</v>
      </c>
      <c r="E18" s="29" t="s">
        <v>116</v>
      </c>
      <c r="F18" s="30"/>
      <c r="G18" s="29">
        <v>901</v>
      </c>
      <c r="H18" s="31" t="s">
        <v>231</v>
      </c>
      <c r="I18" s="31">
        <v>37</v>
      </c>
      <c r="J18" s="32">
        <v>3</v>
      </c>
      <c r="K18" s="33">
        <f>26+3</f>
        <v>29</v>
      </c>
      <c r="L18" s="34">
        <f t="shared" si="0"/>
        <v>0.78378378378378377</v>
      </c>
      <c r="M18" s="35">
        <v>26</v>
      </c>
    </row>
    <row r="19" spans="1:13" ht="45.75">
      <c r="A19" s="172"/>
      <c r="B19" s="172"/>
      <c r="C19" s="172"/>
      <c r="D19" s="29" t="s">
        <v>197</v>
      </c>
      <c r="E19" s="29" t="s">
        <v>235</v>
      </c>
      <c r="F19" s="30"/>
      <c r="G19" s="29">
        <v>301</v>
      </c>
      <c r="H19" s="31" t="s">
        <v>231</v>
      </c>
      <c r="I19" s="31">
        <v>66</v>
      </c>
      <c r="J19" s="32">
        <v>6</v>
      </c>
      <c r="K19" s="33">
        <f>44+6</f>
        <v>50</v>
      </c>
      <c r="L19" s="34">
        <f t="shared" si="0"/>
        <v>0.75757575757575757</v>
      </c>
      <c r="M19" s="35">
        <v>44</v>
      </c>
    </row>
    <row r="20" spans="1:13" ht="45.75">
      <c r="A20" s="173"/>
      <c r="B20" s="173"/>
      <c r="C20" s="173"/>
      <c r="D20" s="29" t="s">
        <v>108</v>
      </c>
      <c r="E20" s="29" t="s">
        <v>236</v>
      </c>
      <c r="F20" s="30"/>
      <c r="G20" s="29">
        <v>1601</v>
      </c>
      <c r="H20" s="31" t="s">
        <v>231</v>
      </c>
      <c r="I20" s="31">
        <v>53</v>
      </c>
      <c r="J20" s="32">
        <v>5</v>
      </c>
      <c r="K20" s="33">
        <f>36+5</f>
        <v>41</v>
      </c>
      <c r="L20" s="34">
        <f t="shared" si="0"/>
        <v>0.77358490566037741</v>
      </c>
      <c r="M20" s="35">
        <v>36</v>
      </c>
    </row>
    <row r="21" spans="1:13" ht="30.75">
      <c r="H21" s="36" t="s">
        <v>237</v>
      </c>
      <c r="I21" s="37">
        <v>650</v>
      </c>
      <c r="J21" s="38">
        <v>61</v>
      </c>
      <c r="K21" s="38">
        <v>508</v>
      </c>
      <c r="L21" s="39">
        <f>+K21/I21</f>
        <v>0.78153846153846152</v>
      </c>
      <c r="M21" s="40">
        <v>447</v>
      </c>
    </row>
    <row r="22" spans="1:13" ht="15.75">
      <c r="D22" s="174" t="s">
        <v>238</v>
      </c>
      <c r="E22" s="175"/>
      <c r="F22" s="175"/>
      <c r="G22" s="176"/>
    </row>
    <row r="24" spans="1:13" ht="15.75">
      <c r="D24" s="174" t="s">
        <v>239</v>
      </c>
      <c r="E24" s="175"/>
      <c r="F24" s="175"/>
      <c r="G24" s="176"/>
    </row>
    <row r="26" spans="1:13" ht="15.75">
      <c r="C26" s="41" t="s">
        <v>240</v>
      </c>
      <c r="D26" s="42"/>
      <c r="E26" s="42"/>
      <c r="F26" s="42"/>
      <c r="G26" s="42"/>
      <c r="H26" s="42"/>
    </row>
    <row r="30" spans="1:13" ht="15.75">
      <c r="C30" s="43" t="s">
        <v>241</v>
      </c>
      <c r="D30" s="44"/>
      <c r="E30" s="45"/>
      <c r="F30" s="44"/>
      <c r="G30" s="44"/>
    </row>
    <row r="34" spans="3:11" ht="15.75">
      <c r="C34" s="46" t="s">
        <v>242</v>
      </c>
      <c r="D34" s="47"/>
      <c r="E34" s="48"/>
      <c r="F34" s="47"/>
      <c r="G34" s="47"/>
      <c r="H34" s="47"/>
      <c r="I34" s="49"/>
      <c r="J34" s="50"/>
      <c r="K34" s="51"/>
    </row>
  </sheetData>
  <mergeCells count="20">
    <mergeCell ref="M10:M11"/>
    <mergeCell ref="A2:M2"/>
    <mergeCell ref="A3:M3"/>
    <mergeCell ref="A4:M4"/>
    <mergeCell ref="A5:M5"/>
    <mergeCell ref="A6:B6"/>
    <mergeCell ref="D6:M9"/>
    <mergeCell ref="A7:B7"/>
    <mergeCell ref="A8:B8"/>
    <mergeCell ref="A9:B9"/>
    <mergeCell ref="A10:A11"/>
    <mergeCell ref="B10:B11"/>
    <mergeCell ref="C10:C11"/>
    <mergeCell ref="E10:G10"/>
    <mergeCell ref="I10:L10"/>
    <mergeCell ref="A13:A20"/>
    <mergeCell ref="B13:B20"/>
    <mergeCell ref="C13:C20"/>
    <mergeCell ref="D22:G22"/>
    <mergeCell ref="D24:G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57B3-7294-4F89-AE89-603B9BE1AABE}">
  <dimension ref="A1:BJ78"/>
  <sheetViews>
    <sheetView topLeftCell="A63" workbookViewId="0">
      <selection activeCell="G4" sqref="G4:G75"/>
    </sheetView>
  </sheetViews>
  <sheetFormatPr defaultRowHeight="15"/>
  <cols>
    <col min="2" max="2" width="14.5703125" bestFit="1" customWidth="1"/>
    <col min="5" max="5" width="16.28515625" bestFit="1" customWidth="1"/>
    <col min="7" max="7" width="7.7109375" bestFit="1" customWidth="1"/>
    <col min="9" max="9" width="12.140625" customWidth="1"/>
    <col min="10" max="10" width="9.140625" customWidth="1"/>
    <col min="14" max="14" width="10.42578125" bestFit="1" customWidth="1"/>
    <col min="16" max="16" width="11" bestFit="1" customWidth="1"/>
    <col min="25" max="25" width="9.5703125" bestFit="1" customWidth="1"/>
    <col min="26" max="26" width="10" bestFit="1" customWidth="1"/>
    <col min="28" max="28" width="10.7109375" bestFit="1" customWidth="1"/>
    <col min="29" max="29" width="11.7109375" bestFit="1" customWidth="1"/>
    <col min="32" max="32" width="10.140625" bestFit="1" customWidth="1"/>
    <col min="43" max="43" width="10.5703125" bestFit="1" customWidth="1"/>
    <col min="45" max="45" width="18.5703125" bestFit="1" customWidth="1"/>
    <col min="47" max="47" width="19.28515625" bestFit="1" customWidth="1"/>
    <col min="48" max="48" width="43.140625" customWidth="1"/>
    <col min="49" max="49" width="45.140625" customWidth="1"/>
    <col min="50" max="50" width="132.5703125" customWidth="1"/>
    <col min="51" max="51" width="36.5703125" bestFit="1" customWidth="1"/>
    <col min="52" max="52" width="16" bestFit="1" customWidth="1"/>
  </cols>
  <sheetData>
    <row r="1" spans="1:57">
      <c r="A1" s="126" t="s">
        <v>329</v>
      </c>
      <c r="B1" s="120" t="s">
        <v>330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 t="s">
        <v>331</v>
      </c>
      <c r="AT1" s="120"/>
      <c r="AU1" s="120"/>
      <c r="AV1" s="120"/>
      <c r="AW1" s="120"/>
      <c r="AX1" s="120"/>
      <c r="AY1" s="120"/>
      <c r="AZ1" s="120"/>
    </row>
    <row r="2" spans="1:57" ht="21.75" customHeight="1">
      <c r="A2" s="126"/>
      <c r="B2" s="2"/>
      <c r="C2" s="123" t="s">
        <v>1</v>
      </c>
      <c r="D2" s="124"/>
      <c r="E2" s="124"/>
      <c r="F2" s="124"/>
      <c r="G2" s="125"/>
      <c r="H2" s="123" t="s">
        <v>2</v>
      </c>
      <c r="I2" s="124"/>
      <c r="J2" s="124"/>
      <c r="K2" s="125"/>
      <c r="L2" s="130" t="s">
        <v>3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2"/>
      <c r="AL2" s="123" t="s">
        <v>4</v>
      </c>
      <c r="AM2" s="124"/>
      <c r="AN2" s="124"/>
      <c r="AO2" s="124"/>
      <c r="AP2" s="124"/>
      <c r="AQ2" s="124"/>
      <c r="AR2" s="125"/>
      <c r="AS2" s="111" t="s">
        <v>5</v>
      </c>
      <c r="AT2" s="111" t="s">
        <v>6</v>
      </c>
      <c r="AU2" s="111" t="s">
        <v>7</v>
      </c>
      <c r="AV2" s="111" t="s">
        <v>8</v>
      </c>
      <c r="AW2" s="111" t="s">
        <v>9</v>
      </c>
      <c r="AX2" s="111" t="s">
        <v>10</v>
      </c>
      <c r="AY2" s="111" t="s">
        <v>11</v>
      </c>
      <c r="AZ2" t="s">
        <v>12</v>
      </c>
    </row>
    <row r="3" spans="1:57">
      <c r="A3" s="126"/>
      <c r="B3" s="1" t="s">
        <v>142</v>
      </c>
      <c r="C3" s="17" t="s">
        <v>14</v>
      </c>
      <c r="D3" s="17" t="s">
        <v>15</v>
      </c>
      <c r="E3" s="17" t="s">
        <v>16</v>
      </c>
      <c r="F3" s="17" t="s">
        <v>17</v>
      </c>
      <c r="G3" s="17" t="s">
        <v>18</v>
      </c>
      <c r="H3" s="17" t="s">
        <v>19</v>
      </c>
      <c r="I3" s="17" t="s">
        <v>20</v>
      </c>
      <c r="J3" s="17" t="s">
        <v>21</v>
      </c>
      <c r="K3" s="17" t="s">
        <v>22</v>
      </c>
      <c r="L3" s="17" t="s">
        <v>23</v>
      </c>
      <c r="M3" s="17" t="s">
        <v>24</v>
      </c>
      <c r="N3" s="17" t="s">
        <v>25</v>
      </c>
      <c r="O3" s="17" t="s">
        <v>26</v>
      </c>
      <c r="P3" s="17" t="s">
        <v>27</v>
      </c>
      <c r="Q3" s="17" t="s">
        <v>28</v>
      </c>
      <c r="R3" s="17" t="s">
        <v>29</v>
      </c>
      <c r="S3" s="17" t="s">
        <v>30</v>
      </c>
      <c r="T3" s="17" t="s">
        <v>31</v>
      </c>
      <c r="U3" s="17" t="s">
        <v>32</v>
      </c>
      <c r="V3" s="17" t="s">
        <v>33</v>
      </c>
      <c r="W3" s="17" t="s">
        <v>34</v>
      </c>
      <c r="X3" s="17" t="s">
        <v>35</v>
      </c>
      <c r="Y3" s="17" t="s">
        <v>36</v>
      </c>
      <c r="Z3" s="17" t="s">
        <v>37</v>
      </c>
      <c r="AA3" s="17" t="s">
        <v>38</v>
      </c>
      <c r="AB3" s="17" t="s">
        <v>39</v>
      </c>
      <c r="AC3" s="17" t="s">
        <v>40</v>
      </c>
      <c r="AD3" s="17" t="s">
        <v>41</v>
      </c>
      <c r="AE3" s="17" t="s">
        <v>42</v>
      </c>
      <c r="AF3" s="17" t="s">
        <v>43</v>
      </c>
      <c r="AG3" s="17" t="s">
        <v>44</v>
      </c>
      <c r="AH3" s="17" t="s">
        <v>45</v>
      </c>
      <c r="AI3" s="17" t="s">
        <v>46</v>
      </c>
      <c r="AJ3" s="17" t="s">
        <v>47</v>
      </c>
      <c r="AK3" s="17" t="s">
        <v>48</v>
      </c>
      <c r="AL3" s="17" t="s">
        <v>49</v>
      </c>
      <c r="AM3" s="17" t="s">
        <v>50</v>
      </c>
      <c r="AN3" s="17" t="s">
        <v>51</v>
      </c>
      <c r="AO3" s="17" t="s">
        <v>52</v>
      </c>
      <c r="AP3" s="17" t="s">
        <v>53</v>
      </c>
      <c r="AQ3" s="17" t="s">
        <v>54</v>
      </c>
      <c r="AR3" s="17" t="s">
        <v>55</v>
      </c>
    </row>
    <row r="4" spans="1:57" ht="33.75" customHeight="1">
      <c r="A4" s="126"/>
      <c r="B4" s="127" t="s">
        <v>56</v>
      </c>
      <c r="C4" s="99"/>
      <c r="D4" s="9"/>
      <c r="E4" s="9"/>
      <c r="F4" s="9"/>
      <c r="G4" s="9">
        <v>4</v>
      </c>
      <c r="H4" s="9"/>
      <c r="I4" s="9"/>
      <c r="J4" s="9">
        <v>2</v>
      </c>
      <c r="K4" s="9">
        <v>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>
        <v>4</v>
      </c>
      <c r="AJ4" s="9"/>
      <c r="AK4" s="9"/>
      <c r="AL4" s="9"/>
      <c r="AM4" s="9"/>
      <c r="AN4" s="9"/>
      <c r="AO4" s="9"/>
      <c r="AP4" s="9"/>
      <c r="AQ4" s="9"/>
      <c r="AR4" s="9">
        <v>4</v>
      </c>
      <c r="AS4" s="9">
        <v>4</v>
      </c>
      <c r="AT4" s="9">
        <v>9</v>
      </c>
      <c r="AU4" s="10">
        <v>46092</v>
      </c>
      <c r="AV4" s="6" t="s">
        <v>57</v>
      </c>
      <c r="AW4" s="6" t="s">
        <v>332</v>
      </c>
      <c r="AX4" s="6" t="s">
        <v>333</v>
      </c>
      <c r="AY4" s="6" t="s">
        <v>334</v>
      </c>
      <c r="AZ4" t="s">
        <v>335</v>
      </c>
    </row>
    <row r="5" spans="1:57" ht="30.75">
      <c r="A5" s="126"/>
      <c r="B5" s="128"/>
      <c r="C5" s="99"/>
      <c r="D5" s="9"/>
      <c r="E5" s="9"/>
      <c r="F5" s="9"/>
      <c r="G5" s="9">
        <v>7</v>
      </c>
      <c r="H5" s="9"/>
      <c r="I5" s="9">
        <v>2</v>
      </c>
      <c r="J5" s="9">
        <v>5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>
        <v>7</v>
      </c>
      <c r="AJ5" s="9"/>
      <c r="AK5" s="9"/>
      <c r="AL5" s="9"/>
      <c r="AM5" s="9"/>
      <c r="AN5" s="9"/>
      <c r="AO5" s="9"/>
      <c r="AP5" s="9"/>
      <c r="AQ5" s="9"/>
      <c r="AR5" s="9">
        <v>7</v>
      </c>
      <c r="AS5" s="9">
        <v>7</v>
      </c>
      <c r="AT5" s="9">
        <v>13</v>
      </c>
      <c r="AU5" s="10">
        <v>46093</v>
      </c>
      <c r="AV5" s="6" t="s">
        <v>57</v>
      </c>
      <c r="AY5" s="6" t="s">
        <v>336</v>
      </c>
    </row>
    <row r="6" spans="1:57" ht="30.75">
      <c r="A6" s="126"/>
      <c r="B6" s="128"/>
      <c r="C6" s="99"/>
      <c r="D6" s="9"/>
      <c r="E6" s="9"/>
      <c r="F6" s="9"/>
      <c r="G6" s="9">
        <v>10</v>
      </c>
      <c r="H6" s="9"/>
      <c r="I6" s="9">
        <v>4</v>
      </c>
      <c r="J6" s="9">
        <v>2</v>
      </c>
      <c r="K6" s="9">
        <v>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>
        <v>10</v>
      </c>
      <c r="AJ6" s="9"/>
      <c r="AK6" s="9"/>
      <c r="AL6" s="9"/>
      <c r="AM6" s="9"/>
      <c r="AN6" s="9"/>
      <c r="AO6" s="9"/>
      <c r="AP6" s="9"/>
      <c r="AQ6" s="9"/>
      <c r="AR6" s="9">
        <v>10</v>
      </c>
      <c r="AS6" s="9">
        <v>10</v>
      </c>
      <c r="AT6" s="9">
        <v>15</v>
      </c>
      <c r="AU6" s="10">
        <v>46098</v>
      </c>
      <c r="AV6" s="6" t="s">
        <v>337</v>
      </c>
      <c r="AY6" s="6" t="s">
        <v>338</v>
      </c>
    </row>
    <row r="7" spans="1:57" ht="45.75">
      <c r="A7" s="126"/>
      <c r="B7" s="129"/>
      <c r="C7" s="99"/>
      <c r="D7" s="9"/>
      <c r="E7" s="9"/>
      <c r="F7" s="9"/>
      <c r="G7" s="9">
        <v>14</v>
      </c>
      <c r="H7" s="9"/>
      <c r="I7" s="9">
        <v>5</v>
      </c>
      <c r="J7" s="9">
        <v>5</v>
      </c>
      <c r="K7" s="9">
        <v>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>
        <v>14</v>
      </c>
      <c r="AJ7" s="9"/>
      <c r="AK7" s="9"/>
      <c r="AL7" s="9"/>
      <c r="AM7" s="9"/>
      <c r="AN7" s="9"/>
      <c r="AO7" s="9"/>
      <c r="AP7" s="9"/>
      <c r="AQ7" s="9"/>
      <c r="AR7" s="9">
        <v>14</v>
      </c>
      <c r="AS7" s="9">
        <v>14</v>
      </c>
      <c r="AT7" s="9">
        <v>19</v>
      </c>
      <c r="AU7" s="10">
        <v>46192</v>
      </c>
      <c r="AV7" s="6" t="s">
        <v>57</v>
      </c>
      <c r="AY7" s="6" t="s">
        <v>339</v>
      </c>
    </row>
    <row r="8" spans="1:57" ht="30.75">
      <c r="A8" s="126"/>
      <c r="B8" s="133" t="s">
        <v>66</v>
      </c>
      <c r="C8" s="99"/>
      <c r="D8" s="9"/>
      <c r="E8" s="9"/>
      <c r="F8" s="9"/>
      <c r="G8" s="9">
        <v>10</v>
      </c>
      <c r="H8" s="9"/>
      <c r="I8" s="9">
        <v>1</v>
      </c>
      <c r="J8" s="9">
        <v>9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10</v>
      </c>
      <c r="AJ8" s="9"/>
      <c r="AK8" s="9"/>
      <c r="AL8" s="9"/>
      <c r="AM8" s="9"/>
      <c r="AN8" s="9"/>
      <c r="AO8" s="9"/>
      <c r="AP8" s="9"/>
      <c r="AQ8" s="9"/>
      <c r="AR8" s="9">
        <v>10</v>
      </c>
      <c r="AS8" s="9">
        <v>10</v>
      </c>
      <c r="AT8" s="9">
        <v>38</v>
      </c>
      <c r="AU8" s="10">
        <v>46085</v>
      </c>
      <c r="AV8" s="6" t="s">
        <v>57</v>
      </c>
      <c r="AY8" s="6" t="s">
        <v>340</v>
      </c>
    </row>
    <row r="9" spans="1:57" ht="30.75">
      <c r="A9" s="126"/>
      <c r="B9" s="128"/>
      <c r="C9" s="9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>
        <v>0</v>
      </c>
      <c r="AT9" s="9">
        <v>17</v>
      </c>
      <c r="AU9" s="10">
        <v>46094</v>
      </c>
      <c r="AV9" s="6" t="s">
        <v>57</v>
      </c>
      <c r="AY9" t="s">
        <v>156</v>
      </c>
    </row>
    <row r="10" spans="1:57" ht="30.75">
      <c r="A10" s="126"/>
      <c r="B10" s="128"/>
      <c r="C10" s="9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>
        <v>0</v>
      </c>
      <c r="AT10" s="9">
        <v>10</v>
      </c>
      <c r="AU10" s="10">
        <v>46094</v>
      </c>
      <c r="AV10" s="6" t="s">
        <v>57</v>
      </c>
      <c r="AY10" t="s">
        <v>156</v>
      </c>
    </row>
    <row r="11" spans="1:57" ht="30.75">
      <c r="A11" s="126"/>
      <c r="B11" s="121"/>
      <c r="C11" s="99"/>
      <c r="D11" s="9"/>
      <c r="E11" s="9"/>
      <c r="F11" s="9"/>
      <c r="G11" s="9">
        <v>4</v>
      </c>
      <c r="H11" s="9">
        <v>4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>
        <v>4</v>
      </c>
      <c r="AJ11" s="9"/>
      <c r="AK11" s="9"/>
      <c r="AL11" s="9"/>
      <c r="AM11" s="9"/>
      <c r="AN11" s="9"/>
      <c r="AO11" s="9"/>
      <c r="AP11" s="9"/>
      <c r="AQ11" s="9"/>
      <c r="AR11" s="9">
        <v>4</v>
      </c>
      <c r="AS11" s="9">
        <v>4</v>
      </c>
      <c r="AT11" s="9">
        <v>19</v>
      </c>
      <c r="AU11" s="10">
        <v>46101</v>
      </c>
      <c r="AV11" s="6" t="s">
        <v>57</v>
      </c>
    </row>
    <row r="12" spans="1:57" ht="30.75">
      <c r="A12" s="126"/>
      <c r="B12" s="133" t="s">
        <v>75</v>
      </c>
      <c r="C12" s="99"/>
      <c r="D12" s="9"/>
      <c r="E12" s="9"/>
      <c r="F12" s="9"/>
      <c r="G12" s="9">
        <v>1</v>
      </c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>
        <v>1</v>
      </c>
      <c r="AJ12" s="9"/>
      <c r="AK12" s="9"/>
      <c r="AL12" s="9"/>
      <c r="AM12" s="9"/>
      <c r="AN12" s="9"/>
      <c r="AO12" s="9"/>
      <c r="AP12" s="9"/>
      <c r="AQ12" s="9"/>
      <c r="AR12" s="9">
        <v>1</v>
      </c>
      <c r="AS12" s="9">
        <v>1</v>
      </c>
      <c r="AT12" s="9">
        <v>9</v>
      </c>
      <c r="AU12" s="10">
        <v>46085</v>
      </c>
      <c r="AV12" s="6" t="s">
        <v>57</v>
      </c>
      <c r="AY12" t="s">
        <v>341</v>
      </c>
    </row>
    <row r="13" spans="1:57" ht="30.75">
      <c r="A13" s="126"/>
      <c r="B13" s="128"/>
      <c r="C13" s="99"/>
      <c r="D13" s="9"/>
      <c r="E13" s="9"/>
      <c r="F13" s="9"/>
      <c r="G13" s="9">
        <v>3</v>
      </c>
      <c r="H13" s="9">
        <v>3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>
        <v>3</v>
      </c>
      <c r="AJ13" s="9"/>
      <c r="AK13" s="9"/>
      <c r="AL13" s="9"/>
      <c r="AM13" s="9"/>
      <c r="AN13" s="9"/>
      <c r="AO13" s="9"/>
      <c r="AP13" s="9"/>
      <c r="AQ13" s="9"/>
      <c r="AR13" s="9">
        <v>3</v>
      </c>
      <c r="AS13" s="9">
        <v>3</v>
      </c>
      <c r="AT13" s="9">
        <v>11</v>
      </c>
      <c r="AU13" s="10">
        <v>46098</v>
      </c>
      <c r="AV13" t="s">
        <v>342</v>
      </c>
      <c r="AY13" s="6" t="s">
        <v>343</v>
      </c>
    </row>
    <row r="14" spans="1:57" ht="30.75">
      <c r="A14" s="126"/>
      <c r="B14" s="128"/>
      <c r="C14" s="100"/>
      <c r="D14" s="9"/>
      <c r="E14" s="9"/>
      <c r="F14" s="9"/>
      <c r="G14" s="9">
        <v>6</v>
      </c>
      <c r="H14" s="9"/>
      <c r="I14" s="9">
        <v>1</v>
      </c>
      <c r="J14" s="9">
        <v>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>
        <v>6</v>
      </c>
      <c r="AJ14" s="9"/>
      <c r="AK14" s="9"/>
      <c r="AL14" s="9"/>
      <c r="AM14" s="9"/>
      <c r="AN14" s="9"/>
      <c r="AO14" s="9"/>
      <c r="AP14" s="9"/>
      <c r="AQ14" s="9"/>
      <c r="AR14" s="9">
        <v>6</v>
      </c>
      <c r="AS14" s="9">
        <v>6</v>
      </c>
      <c r="AT14" s="9">
        <v>10</v>
      </c>
      <c r="AU14" s="10">
        <v>46101</v>
      </c>
      <c r="AV14" s="6" t="s">
        <v>57</v>
      </c>
      <c r="AY14" s="6" t="s">
        <v>344</v>
      </c>
    </row>
    <row r="15" spans="1:57" ht="30.75">
      <c r="A15" s="126"/>
      <c r="B15" s="129"/>
      <c r="C15" s="100"/>
      <c r="D15" s="9"/>
      <c r="E15" s="9"/>
      <c r="F15" s="9"/>
      <c r="G15" s="9">
        <v>14</v>
      </c>
      <c r="H15" s="9"/>
      <c r="I15" s="9">
        <v>4</v>
      </c>
      <c r="J15" s="9">
        <v>7</v>
      </c>
      <c r="K15" s="9">
        <v>3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>
        <v>14</v>
      </c>
      <c r="AJ15" s="9"/>
      <c r="AK15" s="9"/>
      <c r="AL15" s="9"/>
      <c r="AM15" s="9"/>
      <c r="AN15" s="9"/>
      <c r="AO15" s="9"/>
      <c r="AP15" s="9"/>
      <c r="AQ15" s="9"/>
      <c r="AR15" s="9">
        <v>14</v>
      </c>
      <c r="AS15" s="9">
        <v>14</v>
      </c>
      <c r="AT15" s="9">
        <v>70</v>
      </c>
      <c r="AU15" s="10">
        <v>46109</v>
      </c>
      <c r="AV15" s="6" t="s">
        <v>57</v>
      </c>
      <c r="AY15" t="s">
        <v>156</v>
      </c>
      <c r="BE15" t="s">
        <v>345</v>
      </c>
    </row>
    <row r="16" spans="1:57" ht="30.75">
      <c r="A16" s="126"/>
      <c r="B16" s="121"/>
      <c r="C16" s="10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>
        <v>0</v>
      </c>
      <c r="AT16" s="9">
        <v>0</v>
      </c>
      <c r="AU16" s="10">
        <v>46105</v>
      </c>
      <c r="AV16" s="6" t="s">
        <v>57</v>
      </c>
      <c r="AY16" t="s">
        <v>341</v>
      </c>
    </row>
    <row r="17" spans="1:62" ht="30.75">
      <c r="A17" s="126"/>
      <c r="B17" s="121"/>
      <c r="C17" s="10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>
        <v>0</v>
      </c>
      <c r="AT17" s="9">
        <v>0</v>
      </c>
      <c r="AU17" s="10">
        <v>46105</v>
      </c>
      <c r="AV17" s="6" t="s">
        <v>57</v>
      </c>
      <c r="AY17" t="s">
        <v>245</v>
      </c>
    </row>
    <row r="18" spans="1:62" ht="30.75">
      <c r="A18" s="126"/>
      <c r="B18" s="121" t="s">
        <v>194</v>
      </c>
      <c r="C18" s="10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>
        <v>0</v>
      </c>
      <c r="AT18" s="9">
        <v>0</v>
      </c>
      <c r="AU18" s="10">
        <v>46105</v>
      </c>
      <c r="AV18" s="6" t="s">
        <v>57</v>
      </c>
      <c r="AY18" t="s">
        <v>245</v>
      </c>
    </row>
    <row r="19" spans="1:62" ht="30.75">
      <c r="A19" s="126"/>
      <c r="B19" s="121"/>
      <c r="C19" s="10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>
        <v>0</v>
      </c>
      <c r="AT19" s="9">
        <v>0</v>
      </c>
      <c r="AU19" s="10">
        <v>46105</v>
      </c>
      <c r="AV19" s="6" t="s">
        <v>57</v>
      </c>
      <c r="AY19" t="s">
        <v>245</v>
      </c>
    </row>
    <row r="20" spans="1:62" ht="30.75">
      <c r="A20" s="126"/>
      <c r="B20" s="121"/>
      <c r="C20" s="10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>
        <v>0</v>
      </c>
      <c r="AT20" s="9">
        <v>0</v>
      </c>
      <c r="AU20" s="10">
        <v>46105</v>
      </c>
      <c r="AV20" s="6" t="s">
        <v>57</v>
      </c>
      <c r="AY20" t="s">
        <v>245</v>
      </c>
    </row>
    <row r="21" spans="1:62" ht="30.75">
      <c r="A21" s="126"/>
      <c r="B21" s="121"/>
      <c r="C21" s="10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>
        <v>0</v>
      </c>
      <c r="AT21" s="9">
        <v>0</v>
      </c>
      <c r="AU21" s="10">
        <v>46105</v>
      </c>
      <c r="AV21" s="6" t="s">
        <v>57</v>
      </c>
      <c r="AY21" t="s">
        <v>245</v>
      </c>
    </row>
    <row r="22" spans="1:62" ht="30.75">
      <c r="A22" s="126"/>
      <c r="B22" s="121"/>
      <c r="C22" s="10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>
        <v>0</v>
      </c>
      <c r="AT22" s="9">
        <v>0</v>
      </c>
      <c r="AU22" s="10">
        <v>46105</v>
      </c>
      <c r="AV22" s="6" t="s">
        <v>57</v>
      </c>
      <c r="AY22" t="s">
        <v>245</v>
      </c>
    </row>
    <row r="23" spans="1:62" ht="30.75">
      <c r="A23" s="126"/>
      <c r="B23" s="121"/>
      <c r="C23" s="10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>
        <v>0</v>
      </c>
      <c r="AT23" s="9">
        <v>0</v>
      </c>
      <c r="AU23" s="10">
        <v>46105</v>
      </c>
      <c r="AV23" s="6" t="s">
        <v>57</v>
      </c>
      <c r="AY23" t="s">
        <v>245</v>
      </c>
    </row>
    <row r="24" spans="1:62" ht="30.75">
      <c r="A24" s="126"/>
      <c r="B24" s="121"/>
      <c r="C24" s="10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>
        <v>0</v>
      </c>
      <c r="AT24" s="9">
        <v>0</v>
      </c>
      <c r="AU24" s="10">
        <v>46105</v>
      </c>
      <c r="AV24" s="6" t="s">
        <v>57</v>
      </c>
      <c r="AY24" t="s">
        <v>245</v>
      </c>
    </row>
    <row r="25" spans="1:62" ht="30.75">
      <c r="A25" s="126"/>
      <c r="B25" s="121"/>
      <c r="C25" s="101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>
        <v>0</v>
      </c>
      <c r="AT25" s="9">
        <v>0</v>
      </c>
      <c r="AU25" s="10">
        <v>46105</v>
      </c>
      <c r="AV25" s="6" t="s">
        <v>57</v>
      </c>
      <c r="AY25" t="s">
        <v>245</v>
      </c>
    </row>
    <row r="26" spans="1:62" ht="30.75">
      <c r="A26" s="126"/>
      <c r="B26" s="121"/>
      <c r="C26" s="10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>
        <v>0</v>
      </c>
      <c r="AT26" s="9">
        <v>0</v>
      </c>
      <c r="AU26" s="10">
        <v>46105</v>
      </c>
      <c r="AV26" s="6" t="s">
        <v>57</v>
      </c>
      <c r="AY26" t="s">
        <v>245</v>
      </c>
    </row>
    <row r="27" spans="1:62" ht="30.75">
      <c r="A27" s="126"/>
      <c r="B27" s="121"/>
      <c r="C27" s="101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>
        <v>0</v>
      </c>
      <c r="AT27" s="9">
        <v>0</v>
      </c>
      <c r="AU27" s="10">
        <v>46105</v>
      </c>
      <c r="AV27" s="6" t="s">
        <v>57</v>
      </c>
      <c r="AY27" t="s">
        <v>245</v>
      </c>
    </row>
    <row r="28" spans="1:62" ht="30.75">
      <c r="A28" s="126"/>
      <c r="B28" s="121"/>
      <c r="C28" s="101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>
        <v>0</v>
      </c>
      <c r="AT28" s="9">
        <v>0</v>
      </c>
      <c r="AU28" s="10">
        <v>46105</v>
      </c>
      <c r="AV28" s="6" t="s">
        <v>57</v>
      </c>
      <c r="AY28" t="s">
        <v>245</v>
      </c>
    </row>
    <row r="29" spans="1:62" ht="30.75">
      <c r="A29" s="126"/>
      <c r="B29" s="121"/>
      <c r="C29" s="10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>
        <v>0</v>
      </c>
      <c r="AT29" s="9">
        <v>0</v>
      </c>
      <c r="AU29" s="10">
        <v>46105</v>
      </c>
      <c r="AV29" s="6" t="s">
        <v>57</v>
      </c>
      <c r="AY29" t="s">
        <v>245</v>
      </c>
    </row>
    <row r="30" spans="1:62" ht="30.75">
      <c r="A30" s="126"/>
      <c r="B30" s="121"/>
      <c r="C30" s="10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>
        <v>0</v>
      </c>
      <c r="AT30" s="9">
        <v>0</v>
      </c>
      <c r="AU30" s="10">
        <v>46105</v>
      </c>
      <c r="AV30" s="6" t="s">
        <v>57</v>
      </c>
      <c r="AY30" t="s">
        <v>245</v>
      </c>
    </row>
    <row r="31" spans="1:62" ht="30.75">
      <c r="A31" s="126"/>
      <c r="B31" s="121"/>
      <c r="C31" s="101"/>
      <c r="D31" s="9"/>
      <c r="E31" s="9"/>
      <c r="F31" s="9"/>
      <c r="G31" s="9">
        <v>3</v>
      </c>
      <c r="H31" s="9"/>
      <c r="I31" s="9">
        <v>2</v>
      </c>
      <c r="J31" s="9">
        <v>1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>
        <v>3</v>
      </c>
      <c r="AJ31" s="9"/>
      <c r="AK31" s="9"/>
      <c r="AL31" s="9"/>
      <c r="AM31" s="9"/>
      <c r="AN31" s="9"/>
      <c r="AO31" s="9"/>
      <c r="AP31" s="9"/>
      <c r="AQ31" s="9"/>
      <c r="AR31" s="9">
        <v>3</v>
      </c>
      <c r="AS31" s="9">
        <v>3</v>
      </c>
      <c r="AT31" s="9">
        <v>12</v>
      </c>
      <c r="AU31" s="10">
        <v>46105</v>
      </c>
      <c r="AV31" s="6" t="s">
        <v>57</v>
      </c>
      <c r="AY31" t="s">
        <v>245</v>
      </c>
      <c r="BJ31">
        <f>61-20</f>
        <v>41</v>
      </c>
    </row>
    <row r="32" spans="1:62" ht="30.75">
      <c r="A32" s="126"/>
      <c r="B32" s="121"/>
      <c r="C32" s="101"/>
      <c r="D32" s="9"/>
      <c r="E32" s="9"/>
      <c r="F32" s="9"/>
      <c r="G32" s="9">
        <v>7</v>
      </c>
      <c r="H32" s="9"/>
      <c r="I32" s="9">
        <v>4</v>
      </c>
      <c r="J32" s="9">
        <v>3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>
        <v>7</v>
      </c>
      <c r="AJ32" s="9"/>
      <c r="AK32" s="9"/>
      <c r="AL32" s="9"/>
      <c r="AM32" s="9"/>
      <c r="AN32" s="9"/>
      <c r="AO32" s="9"/>
      <c r="AP32" s="9"/>
      <c r="AQ32" s="9"/>
      <c r="AR32" s="9">
        <v>7</v>
      </c>
      <c r="AS32" s="9">
        <v>7</v>
      </c>
      <c r="AT32" s="9">
        <v>20</v>
      </c>
      <c r="AU32" s="10">
        <v>46105</v>
      </c>
      <c r="AV32" s="6" t="s">
        <v>57</v>
      </c>
      <c r="AY32" t="s">
        <v>245</v>
      </c>
    </row>
    <row r="33" spans="1:51" ht="30.75">
      <c r="A33" s="126"/>
      <c r="B33" s="121"/>
      <c r="C33" s="101"/>
      <c r="D33" s="9"/>
      <c r="E33" s="9"/>
      <c r="F33" s="9"/>
      <c r="G33" s="9">
        <v>5</v>
      </c>
      <c r="H33" s="9"/>
      <c r="I33" s="9">
        <v>5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>
        <v>5</v>
      </c>
      <c r="AJ33" s="9"/>
      <c r="AK33" s="9"/>
      <c r="AL33" s="9"/>
      <c r="AM33" s="9"/>
      <c r="AN33" s="9"/>
      <c r="AO33" s="9"/>
      <c r="AP33" s="9"/>
      <c r="AQ33" s="9"/>
      <c r="AR33" s="9">
        <v>5</v>
      </c>
      <c r="AS33" s="9">
        <v>5</v>
      </c>
      <c r="AT33" s="9">
        <v>17</v>
      </c>
      <c r="AU33" s="10">
        <v>46105</v>
      </c>
      <c r="AV33" s="6" t="s">
        <v>57</v>
      </c>
      <c r="AY33" t="s">
        <v>346</v>
      </c>
    </row>
    <row r="34" spans="1:51" ht="30.75">
      <c r="A34" s="126"/>
      <c r="B34" s="121"/>
      <c r="C34" s="100"/>
      <c r="D34" s="9"/>
      <c r="E34" s="9"/>
      <c r="F34" s="9"/>
      <c r="G34" s="9">
        <v>6</v>
      </c>
      <c r="H34" s="9"/>
      <c r="I34" s="9">
        <v>4</v>
      </c>
      <c r="J34" s="9">
        <v>2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>
        <v>6</v>
      </c>
      <c r="AJ34" s="9"/>
      <c r="AK34" s="9"/>
      <c r="AL34" s="9"/>
      <c r="AM34" s="9"/>
      <c r="AN34" s="9"/>
      <c r="AO34" s="9"/>
      <c r="AP34" s="9"/>
      <c r="AQ34" s="9"/>
      <c r="AR34" s="9">
        <v>6</v>
      </c>
      <c r="AS34" s="9">
        <v>6</v>
      </c>
      <c r="AT34" s="9">
        <v>12</v>
      </c>
      <c r="AU34" s="10">
        <v>46105</v>
      </c>
      <c r="AV34" s="6" t="s">
        <v>57</v>
      </c>
      <c r="AY34" s="6" t="s">
        <v>346</v>
      </c>
    </row>
    <row r="35" spans="1:51" ht="30.75">
      <c r="A35" s="126"/>
      <c r="B35" s="121"/>
      <c r="C35" s="100"/>
      <c r="D35" s="9"/>
      <c r="E35" s="9"/>
      <c r="F35" s="9"/>
      <c r="G35" s="9">
        <v>7</v>
      </c>
      <c r="H35" s="9"/>
      <c r="I35" s="9">
        <v>4</v>
      </c>
      <c r="J35" s="9"/>
      <c r="K35" s="9">
        <v>3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>
        <v>7</v>
      </c>
      <c r="AJ35" s="9"/>
      <c r="AK35" s="9"/>
      <c r="AL35" s="9"/>
      <c r="AM35" s="9"/>
      <c r="AN35" s="9"/>
      <c r="AO35" s="9"/>
      <c r="AP35" s="9"/>
      <c r="AQ35" s="9"/>
      <c r="AR35" s="9">
        <v>7</v>
      </c>
      <c r="AS35" s="9">
        <v>7</v>
      </c>
      <c r="AT35" s="9">
        <v>19</v>
      </c>
      <c r="AU35" s="10">
        <v>46105</v>
      </c>
      <c r="AV35" s="6" t="s">
        <v>57</v>
      </c>
      <c r="AY35" t="s">
        <v>346</v>
      </c>
    </row>
    <row r="36" spans="1:51" ht="30.75">
      <c r="A36" s="126"/>
      <c r="B36" s="133" t="s">
        <v>89</v>
      </c>
      <c r="C36" s="100"/>
      <c r="D36" s="9"/>
      <c r="E36" s="9"/>
      <c r="F36" s="9"/>
      <c r="G36" s="9">
        <v>12</v>
      </c>
      <c r="H36" s="9">
        <v>12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>
        <v>12</v>
      </c>
      <c r="AJ36" s="9"/>
      <c r="AK36" s="9"/>
      <c r="AL36" s="9"/>
      <c r="AM36" s="9"/>
      <c r="AN36" s="9"/>
      <c r="AO36" s="9"/>
      <c r="AP36" s="9"/>
      <c r="AQ36" s="9"/>
      <c r="AR36" s="9">
        <v>12</v>
      </c>
      <c r="AS36" s="9">
        <v>12</v>
      </c>
      <c r="AT36" s="9">
        <v>30</v>
      </c>
      <c r="AU36" s="10">
        <v>46094</v>
      </c>
      <c r="AV36" s="6" t="s">
        <v>57</v>
      </c>
      <c r="AY36" s="6" t="s">
        <v>347</v>
      </c>
    </row>
    <row r="37" spans="1:51" ht="30.75">
      <c r="A37" s="126"/>
      <c r="B37" s="128"/>
      <c r="C37" s="100"/>
      <c r="D37" s="9"/>
      <c r="E37" s="9"/>
      <c r="F37" s="9"/>
      <c r="G37" s="9">
        <v>24</v>
      </c>
      <c r="H37" s="9">
        <v>24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>
        <v>24</v>
      </c>
      <c r="AJ37" s="9"/>
      <c r="AK37" s="9"/>
      <c r="AL37" s="9"/>
      <c r="AM37" s="9"/>
      <c r="AN37" s="9"/>
      <c r="AO37" s="9"/>
      <c r="AP37" s="9"/>
      <c r="AQ37" s="9"/>
      <c r="AR37" s="9">
        <v>24</v>
      </c>
      <c r="AS37" s="9">
        <v>24</v>
      </c>
      <c r="AT37" s="9">
        <v>50</v>
      </c>
      <c r="AU37" s="10">
        <v>46104</v>
      </c>
      <c r="AV37" s="6" t="s">
        <v>57</v>
      </c>
      <c r="AY37" t="s">
        <v>348</v>
      </c>
    </row>
    <row r="38" spans="1:51" ht="30.75">
      <c r="A38" s="126"/>
      <c r="B38" s="128"/>
      <c r="C38" s="100"/>
      <c r="D38" s="9"/>
      <c r="E38" s="9"/>
      <c r="F38" s="9"/>
      <c r="G38" s="9">
        <v>30</v>
      </c>
      <c r="H38" s="9">
        <v>30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>
        <v>30</v>
      </c>
      <c r="AJ38" s="9"/>
      <c r="AK38" s="9"/>
      <c r="AL38" s="9"/>
      <c r="AM38" s="9"/>
      <c r="AN38" s="9"/>
      <c r="AO38" s="9"/>
      <c r="AP38" s="9"/>
      <c r="AQ38" s="9"/>
      <c r="AR38" s="9">
        <v>30</v>
      </c>
      <c r="AS38" s="9">
        <v>30</v>
      </c>
      <c r="AT38" s="9">
        <v>50</v>
      </c>
      <c r="AU38" s="10">
        <v>46104</v>
      </c>
      <c r="AV38" s="6" t="s">
        <v>57</v>
      </c>
      <c r="AY38" t="s">
        <v>349</v>
      </c>
    </row>
    <row r="39" spans="1:51" ht="30.75">
      <c r="A39" s="126"/>
      <c r="B39" s="127" t="s">
        <v>196</v>
      </c>
      <c r="C39" s="100"/>
      <c r="D39" s="9"/>
      <c r="E39" s="9"/>
      <c r="F39" s="9"/>
      <c r="G39" s="9">
        <v>43</v>
      </c>
      <c r="H39" s="9"/>
      <c r="I39" s="9">
        <v>9</v>
      </c>
      <c r="J39" s="9">
        <v>23</v>
      </c>
      <c r="K39" s="9">
        <v>11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>
        <v>43</v>
      </c>
      <c r="AJ39" s="9"/>
      <c r="AK39" s="9"/>
      <c r="AL39" s="9"/>
      <c r="AM39" s="9"/>
      <c r="AN39" s="9"/>
      <c r="AO39" s="9"/>
      <c r="AP39" s="9"/>
      <c r="AQ39" s="9"/>
      <c r="AR39" s="9">
        <v>43</v>
      </c>
      <c r="AS39" s="9">
        <v>43</v>
      </c>
      <c r="AT39" s="9">
        <v>57</v>
      </c>
      <c r="AU39" s="10">
        <v>46085</v>
      </c>
      <c r="AV39" s="6" t="s">
        <v>57</v>
      </c>
      <c r="AY39" t="s">
        <v>350</v>
      </c>
    </row>
    <row r="40" spans="1:51" ht="30.75">
      <c r="A40" s="126"/>
      <c r="B40" s="128"/>
      <c r="C40" s="100"/>
      <c r="D40" s="9"/>
      <c r="E40" s="9"/>
      <c r="F40" s="9"/>
      <c r="G40" s="9">
        <v>6</v>
      </c>
      <c r="H40" s="9">
        <v>6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>
        <v>6</v>
      </c>
      <c r="AJ40" s="9"/>
      <c r="AK40" s="9"/>
      <c r="AL40" s="9"/>
      <c r="AM40" s="9"/>
      <c r="AN40" s="9"/>
      <c r="AO40" s="9"/>
      <c r="AP40" s="9"/>
      <c r="AQ40" s="9"/>
      <c r="AR40" s="9">
        <v>6</v>
      </c>
      <c r="AS40" s="9">
        <v>6</v>
      </c>
      <c r="AT40" s="9">
        <v>10</v>
      </c>
      <c r="AU40" s="10">
        <v>46090</v>
      </c>
      <c r="AV40" s="6" t="s">
        <v>57</v>
      </c>
      <c r="AY40" t="s">
        <v>351</v>
      </c>
    </row>
    <row r="41" spans="1:51" ht="30.75">
      <c r="A41" s="126"/>
      <c r="B41" s="128"/>
      <c r="C41" s="100"/>
      <c r="D41" s="9"/>
      <c r="E41" s="9"/>
      <c r="F41" s="9"/>
      <c r="G41" s="9">
        <v>17</v>
      </c>
      <c r="H41" s="9">
        <v>17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>
        <v>17</v>
      </c>
      <c r="AJ41" s="9"/>
      <c r="AK41" s="9"/>
      <c r="AL41" s="9"/>
      <c r="AM41" s="9"/>
      <c r="AN41" s="9"/>
      <c r="AO41" s="9"/>
      <c r="AP41" s="9"/>
      <c r="AQ41" s="9"/>
      <c r="AR41" s="9">
        <v>17</v>
      </c>
      <c r="AS41" s="9">
        <v>17</v>
      </c>
      <c r="AT41" s="9">
        <v>29</v>
      </c>
      <c r="AU41" s="10">
        <v>46090</v>
      </c>
      <c r="AV41" s="6" t="s">
        <v>57</v>
      </c>
      <c r="AY41" t="s">
        <v>351</v>
      </c>
    </row>
    <row r="42" spans="1:51" ht="30.75">
      <c r="A42" s="126"/>
      <c r="B42" s="129"/>
      <c r="C42" s="100"/>
      <c r="D42" s="9"/>
      <c r="E42" s="9"/>
      <c r="F42" s="9"/>
      <c r="G42" s="9">
        <v>22</v>
      </c>
      <c r="H42" s="9">
        <v>22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>
        <v>22</v>
      </c>
      <c r="AJ42" s="9"/>
      <c r="AK42" s="9"/>
      <c r="AL42" s="9"/>
      <c r="AM42" s="9"/>
      <c r="AN42" s="9"/>
      <c r="AO42" s="9"/>
      <c r="AP42" s="9"/>
      <c r="AQ42" s="9"/>
      <c r="AR42" s="9">
        <v>22</v>
      </c>
      <c r="AS42" s="9">
        <v>22</v>
      </c>
      <c r="AT42" s="9">
        <v>44</v>
      </c>
      <c r="AU42" s="10">
        <v>46092</v>
      </c>
      <c r="AV42" s="6" t="s">
        <v>57</v>
      </c>
      <c r="AY42" t="s">
        <v>351</v>
      </c>
    </row>
    <row r="43" spans="1:51" ht="30.75">
      <c r="A43" s="126"/>
      <c r="B43" s="133" t="s">
        <v>99</v>
      </c>
      <c r="C43" s="100"/>
      <c r="D43" s="9"/>
      <c r="E43" s="9"/>
      <c r="F43" s="9"/>
      <c r="G43" s="9">
        <v>1</v>
      </c>
      <c r="H43" s="9"/>
      <c r="I43" s="9">
        <v>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>
        <v>1</v>
      </c>
      <c r="AJ43" s="9"/>
      <c r="AK43" s="9"/>
      <c r="AL43" s="9"/>
      <c r="AM43" s="9"/>
      <c r="AN43" s="9"/>
      <c r="AO43" s="9"/>
      <c r="AP43" s="9"/>
      <c r="AQ43" s="9"/>
      <c r="AR43" s="9">
        <v>1</v>
      </c>
      <c r="AS43" s="9">
        <v>1</v>
      </c>
      <c r="AT43" s="9">
        <v>12</v>
      </c>
      <c r="AU43" s="10">
        <v>46084</v>
      </c>
      <c r="AV43" s="6" t="s">
        <v>57</v>
      </c>
      <c r="AY43" t="s">
        <v>352</v>
      </c>
    </row>
    <row r="44" spans="1:51" ht="30.75">
      <c r="A44" s="126"/>
      <c r="B44" s="128"/>
      <c r="C44" s="101"/>
      <c r="D44" s="9"/>
      <c r="E44" s="9"/>
      <c r="F44" s="9"/>
      <c r="G44" s="9">
        <v>1</v>
      </c>
      <c r="H44" s="9"/>
      <c r="I44" s="9"/>
      <c r="J44" s="9">
        <v>1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>
        <v>1</v>
      </c>
      <c r="AJ44" s="9"/>
      <c r="AK44" s="9"/>
      <c r="AL44" s="9"/>
      <c r="AM44" s="9"/>
      <c r="AN44" s="9"/>
      <c r="AO44" s="9"/>
      <c r="AP44" s="9"/>
      <c r="AQ44" s="9"/>
      <c r="AR44" s="9">
        <v>1</v>
      </c>
      <c r="AS44" s="9">
        <v>1</v>
      </c>
      <c r="AT44" s="9">
        <v>5</v>
      </c>
      <c r="AU44" s="10">
        <v>46085</v>
      </c>
      <c r="AV44" s="6" t="s">
        <v>57</v>
      </c>
      <c r="AY44" t="s">
        <v>353</v>
      </c>
    </row>
    <row r="45" spans="1:51" ht="30.75">
      <c r="A45" s="126"/>
      <c r="B45" s="129"/>
      <c r="C45" s="101"/>
      <c r="D45" s="9"/>
      <c r="E45" s="9"/>
      <c r="F45" s="9"/>
      <c r="G45" s="9">
        <v>1</v>
      </c>
      <c r="H45" s="9"/>
      <c r="I45" s="9"/>
      <c r="J45" s="9">
        <v>1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>
        <v>1</v>
      </c>
      <c r="AJ45" s="9"/>
      <c r="AK45" s="9"/>
      <c r="AL45" s="9"/>
      <c r="AM45" s="9"/>
      <c r="AN45" s="9"/>
      <c r="AO45" s="9"/>
      <c r="AP45" s="9"/>
      <c r="AQ45" s="9"/>
      <c r="AR45" s="9">
        <v>1</v>
      </c>
      <c r="AS45" s="9">
        <v>1</v>
      </c>
      <c r="AT45" s="9">
        <v>5</v>
      </c>
      <c r="AU45" s="10">
        <v>46086</v>
      </c>
      <c r="AV45" s="6" t="s">
        <v>57</v>
      </c>
      <c r="AY45" t="s">
        <v>354</v>
      </c>
    </row>
    <row r="46" spans="1:51" ht="30.75">
      <c r="A46" s="126"/>
      <c r="B46" s="133" t="s">
        <v>103</v>
      </c>
      <c r="C46" s="101">
        <v>1</v>
      </c>
      <c r="D46" s="9"/>
      <c r="E46" s="9"/>
      <c r="F46" s="9"/>
      <c r="G46" s="9"/>
      <c r="H46" s="9"/>
      <c r="I46" s="9">
        <v>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>
        <v>1</v>
      </c>
      <c r="AJ46" s="9"/>
      <c r="AK46" s="9"/>
      <c r="AL46" s="9"/>
      <c r="AM46" s="9"/>
      <c r="AN46" s="9"/>
      <c r="AO46" s="9"/>
      <c r="AP46" s="9"/>
      <c r="AQ46" s="9"/>
      <c r="AR46" s="9">
        <v>1</v>
      </c>
      <c r="AS46" s="9">
        <v>1</v>
      </c>
      <c r="AT46" s="9">
        <v>12</v>
      </c>
      <c r="AU46" s="10">
        <v>46084</v>
      </c>
      <c r="AV46" s="6" t="s">
        <v>57</v>
      </c>
      <c r="AY46" t="s">
        <v>355</v>
      </c>
    </row>
    <row r="47" spans="1:51" ht="30.75">
      <c r="A47" s="126"/>
      <c r="B47" s="128"/>
      <c r="C47" s="101"/>
      <c r="D47" s="9"/>
      <c r="E47" s="9"/>
      <c r="F47" s="9"/>
      <c r="G47" s="9">
        <v>1</v>
      </c>
      <c r="H47" s="9"/>
      <c r="I47" s="9"/>
      <c r="J47" s="9">
        <v>1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>
        <v>1</v>
      </c>
      <c r="AJ47" s="9"/>
      <c r="AK47" s="9"/>
      <c r="AL47" s="9"/>
      <c r="AM47" s="9"/>
      <c r="AN47" s="9"/>
      <c r="AO47" s="9"/>
      <c r="AP47" s="9"/>
      <c r="AQ47" s="9"/>
      <c r="AR47" s="9">
        <v>1</v>
      </c>
      <c r="AS47" s="9">
        <v>1</v>
      </c>
      <c r="AT47" s="9">
        <v>5</v>
      </c>
      <c r="AU47" s="10">
        <v>46085</v>
      </c>
      <c r="AV47" s="6" t="s">
        <v>57</v>
      </c>
      <c r="AY47" t="s">
        <v>356</v>
      </c>
    </row>
    <row r="48" spans="1:51" ht="30.75">
      <c r="A48" s="126"/>
      <c r="B48" s="135"/>
      <c r="C48" s="101"/>
      <c r="D48" s="9"/>
      <c r="E48" s="9"/>
      <c r="F48" s="9"/>
      <c r="G48" s="9">
        <v>1</v>
      </c>
      <c r="H48" s="9"/>
      <c r="I48" s="9"/>
      <c r="J48" s="9">
        <v>1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>
        <v>1</v>
      </c>
      <c r="AJ48" s="9"/>
      <c r="AK48" s="9"/>
      <c r="AL48" s="9"/>
      <c r="AM48" s="9"/>
      <c r="AN48" s="9"/>
      <c r="AO48" s="9"/>
      <c r="AP48" s="9"/>
      <c r="AQ48" s="9"/>
      <c r="AR48" s="9">
        <v>1</v>
      </c>
      <c r="AS48" s="9">
        <v>1</v>
      </c>
      <c r="AT48" s="9">
        <v>5</v>
      </c>
      <c r="AU48" s="10">
        <v>46086</v>
      </c>
      <c r="AV48" s="6" t="s">
        <v>57</v>
      </c>
      <c r="AY48" t="s">
        <v>354</v>
      </c>
    </row>
    <row r="49" spans="1:51" ht="30.75">
      <c r="A49" s="126"/>
      <c r="B49" s="136" t="s">
        <v>108</v>
      </c>
      <c r="C49" s="101"/>
      <c r="D49" s="9"/>
      <c r="E49" s="9"/>
      <c r="F49" s="9"/>
      <c r="G49" s="9">
        <v>19</v>
      </c>
      <c r="H49" s="9">
        <v>19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>
        <v>19</v>
      </c>
      <c r="AJ49" s="9"/>
      <c r="AK49" s="9"/>
      <c r="AL49" s="9"/>
      <c r="AM49" s="9"/>
      <c r="AN49" s="9"/>
      <c r="AO49" s="9"/>
      <c r="AP49" s="9"/>
      <c r="AQ49" s="9"/>
      <c r="AR49" s="9">
        <v>19</v>
      </c>
      <c r="AS49" s="9">
        <v>19</v>
      </c>
      <c r="AT49" s="9">
        <v>33</v>
      </c>
      <c r="AU49" s="10">
        <v>46099</v>
      </c>
      <c r="AV49" s="6" t="s">
        <v>57</v>
      </c>
      <c r="AY49" s="6" t="s">
        <v>357</v>
      </c>
    </row>
    <row r="50" spans="1:51" ht="30.75">
      <c r="A50" s="126"/>
      <c r="B50" s="137"/>
      <c r="C50" s="101"/>
      <c r="D50" s="9"/>
      <c r="E50" s="9"/>
      <c r="F50" s="9"/>
      <c r="G50" s="9">
        <v>26</v>
      </c>
      <c r="H50" s="9">
        <v>26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>
        <v>26</v>
      </c>
      <c r="AJ50" s="9"/>
      <c r="AK50" s="9"/>
      <c r="AL50" s="9"/>
      <c r="AM50" s="9"/>
      <c r="AN50" s="9"/>
      <c r="AO50" s="9"/>
      <c r="AP50" s="9"/>
      <c r="AQ50" s="9"/>
      <c r="AR50" s="9">
        <v>26</v>
      </c>
      <c r="AS50" s="9">
        <v>26</v>
      </c>
      <c r="AT50" s="9">
        <v>36</v>
      </c>
      <c r="AU50" s="10">
        <v>46100</v>
      </c>
      <c r="AV50" s="6" t="s">
        <v>57</v>
      </c>
      <c r="AY50" s="6" t="s">
        <v>358</v>
      </c>
    </row>
    <row r="51" spans="1:51">
      <c r="A51" s="126"/>
      <c r="B51" s="137"/>
      <c r="C51" s="10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>
        <v>0</v>
      </c>
      <c r="AU51" s="10">
        <v>46090</v>
      </c>
      <c r="AV51" s="6" t="s">
        <v>342</v>
      </c>
      <c r="AY51" s="6"/>
    </row>
    <row r="52" spans="1:51">
      <c r="A52" s="126"/>
      <c r="B52" s="138"/>
      <c r="C52" s="101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>
        <v>0</v>
      </c>
      <c r="AU52" s="10">
        <v>46090</v>
      </c>
      <c r="AV52" s="6" t="s">
        <v>342</v>
      </c>
      <c r="AY52" s="6"/>
    </row>
    <row r="53" spans="1:51" ht="30.75">
      <c r="A53" s="126"/>
      <c r="B53" s="134" t="s">
        <v>199</v>
      </c>
      <c r="C53" s="101"/>
      <c r="D53" s="9"/>
      <c r="E53" s="9"/>
      <c r="F53" s="9"/>
      <c r="G53" s="9">
        <v>3</v>
      </c>
      <c r="H53" s="9"/>
      <c r="I53" s="9">
        <v>2</v>
      </c>
      <c r="J53" s="9">
        <v>1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>
        <v>3</v>
      </c>
      <c r="AJ53" s="9"/>
      <c r="AK53" s="9"/>
      <c r="AL53" s="9"/>
      <c r="AM53" s="9"/>
      <c r="AN53" s="9"/>
      <c r="AO53" s="9"/>
      <c r="AP53" s="9"/>
      <c r="AQ53" s="9"/>
      <c r="AR53" s="9">
        <v>3</v>
      </c>
      <c r="AS53" s="9">
        <v>3</v>
      </c>
      <c r="AT53" s="9">
        <v>21</v>
      </c>
      <c r="AU53" s="10">
        <v>46084</v>
      </c>
      <c r="AV53" s="6" t="s">
        <v>57</v>
      </c>
      <c r="AY53" t="s">
        <v>359</v>
      </c>
    </row>
    <row r="54" spans="1:51" ht="30.75">
      <c r="A54" s="126"/>
      <c r="B54" s="134"/>
      <c r="C54" s="100"/>
      <c r="D54" s="9"/>
      <c r="E54" s="9"/>
      <c r="F54" s="9"/>
      <c r="G54" s="9">
        <v>7</v>
      </c>
      <c r="H54" s="9"/>
      <c r="I54" s="9">
        <v>3</v>
      </c>
      <c r="J54" s="9">
        <v>4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>
        <v>7</v>
      </c>
      <c r="AJ54" s="9"/>
      <c r="AK54" s="9"/>
      <c r="AL54" s="9"/>
      <c r="AM54" s="9"/>
      <c r="AN54" s="9"/>
      <c r="AO54" s="9"/>
      <c r="AP54" s="9"/>
      <c r="AQ54" s="9"/>
      <c r="AR54" s="9">
        <v>7</v>
      </c>
      <c r="AS54" s="9">
        <v>7</v>
      </c>
      <c r="AT54" s="74">
        <v>16</v>
      </c>
      <c r="AU54" s="75">
        <v>46128</v>
      </c>
      <c r="AV54" s="6" t="s">
        <v>57</v>
      </c>
      <c r="AY54" t="s">
        <v>359</v>
      </c>
    </row>
    <row r="55" spans="1:51" ht="30.75">
      <c r="A55" s="126"/>
      <c r="B55" s="134"/>
      <c r="C55" s="100"/>
      <c r="D55" s="9"/>
      <c r="E55" s="9"/>
      <c r="F55" s="9"/>
      <c r="G55" s="9">
        <v>7</v>
      </c>
      <c r="H55" s="9"/>
      <c r="I55" s="9">
        <v>3</v>
      </c>
      <c r="J55" s="9">
        <v>4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>
        <v>7</v>
      </c>
      <c r="AJ55" s="9"/>
      <c r="AK55" s="9"/>
      <c r="AL55" s="9"/>
      <c r="AM55" s="9"/>
      <c r="AN55" s="9"/>
      <c r="AO55" s="9"/>
      <c r="AP55" s="9"/>
      <c r="AQ55" s="9"/>
      <c r="AR55" s="9">
        <v>7</v>
      </c>
      <c r="AS55" s="9">
        <v>7</v>
      </c>
      <c r="AT55" s="74">
        <v>16</v>
      </c>
      <c r="AU55" s="75">
        <v>46128</v>
      </c>
      <c r="AV55" s="6" t="s">
        <v>57</v>
      </c>
      <c r="AY55" t="s">
        <v>359</v>
      </c>
    </row>
    <row r="56" spans="1:51" ht="30.75">
      <c r="A56" s="126"/>
      <c r="B56" s="134"/>
      <c r="C56" s="100"/>
      <c r="D56" s="9"/>
      <c r="E56" s="9"/>
      <c r="F56" s="9"/>
      <c r="G56" s="9">
        <v>14</v>
      </c>
      <c r="H56" s="9">
        <v>1</v>
      </c>
      <c r="I56" s="9">
        <v>6</v>
      </c>
      <c r="J56" s="9">
        <v>7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>
        <v>14</v>
      </c>
      <c r="AJ56" s="9"/>
      <c r="AK56" s="9"/>
      <c r="AL56" s="9"/>
      <c r="AM56" s="9"/>
      <c r="AN56" s="9"/>
      <c r="AO56" s="9"/>
      <c r="AP56" s="9"/>
      <c r="AQ56" s="9"/>
      <c r="AR56" s="9">
        <v>14</v>
      </c>
      <c r="AS56" s="106">
        <f>28-14</f>
        <v>14</v>
      </c>
      <c r="AT56" s="113">
        <v>31</v>
      </c>
      <c r="AU56" s="75">
        <v>46093</v>
      </c>
      <c r="AV56" s="6" t="s">
        <v>57</v>
      </c>
      <c r="AY56" t="s">
        <v>359</v>
      </c>
    </row>
    <row r="57" spans="1:51" ht="30.75">
      <c r="A57" s="126"/>
      <c r="B57" s="134"/>
      <c r="C57" s="100">
        <v>1</v>
      </c>
      <c r="D57" s="9"/>
      <c r="E57" s="9"/>
      <c r="F57" s="9"/>
      <c r="G57" s="9">
        <v>12</v>
      </c>
      <c r="H57" s="9"/>
      <c r="I57" s="9">
        <v>10</v>
      </c>
      <c r="J57" s="9">
        <v>3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>
        <v>13</v>
      </c>
      <c r="AJ57" s="9"/>
      <c r="AK57" s="9"/>
      <c r="AL57" s="9"/>
      <c r="AM57" s="9"/>
      <c r="AN57" s="9"/>
      <c r="AO57" s="9"/>
      <c r="AP57" s="9"/>
      <c r="AQ57" s="9"/>
      <c r="AR57" s="9">
        <v>13</v>
      </c>
      <c r="AS57" s="7">
        <f>27-14</f>
        <v>13</v>
      </c>
      <c r="AT57" s="113">
        <v>31</v>
      </c>
      <c r="AU57" s="75">
        <v>46093</v>
      </c>
      <c r="AV57" s="6" t="s">
        <v>57</v>
      </c>
      <c r="AY57" t="s">
        <v>360</v>
      </c>
    </row>
    <row r="58" spans="1:51" ht="30.75">
      <c r="A58" s="126"/>
      <c r="B58" s="134"/>
      <c r="C58" s="100"/>
      <c r="D58" s="9"/>
      <c r="E58" s="9"/>
      <c r="F58" s="9"/>
      <c r="G58" s="9">
        <v>7</v>
      </c>
      <c r="H58" s="9">
        <v>1</v>
      </c>
      <c r="I58" s="9">
        <v>5</v>
      </c>
      <c r="J58" s="9">
        <v>1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>
        <v>7</v>
      </c>
      <c r="AJ58" s="9"/>
      <c r="AK58" s="9"/>
      <c r="AL58" s="9"/>
      <c r="AM58" s="9"/>
      <c r="AN58" s="9"/>
      <c r="AO58" s="9"/>
      <c r="AP58" s="9"/>
      <c r="AQ58" s="9"/>
      <c r="AR58" s="9">
        <v>7</v>
      </c>
      <c r="AS58" s="7">
        <f>21-14</f>
        <v>7</v>
      </c>
      <c r="AT58" s="113">
        <v>31</v>
      </c>
      <c r="AU58" s="75">
        <v>46093</v>
      </c>
      <c r="AV58" s="6" t="s">
        <v>57</v>
      </c>
      <c r="AY58" t="s">
        <v>360</v>
      </c>
    </row>
    <row r="59" spans="1:51" ht="30.75">
      <c r="A59" s="126"/>
      <c r="B59" s="134"/>
      <c r="C59" s="100">
        <v>2</v>
      </c>
      <c r="D59" s="9"/>
      <c r="E59" s="9"/>
      <c r="F59" s="9"/>
      <c r="G59" s="9">
        <v>10</v>
      </c>
      <c r="H59" s="9">
        <v>2</v>
      </c>
      <c r="I59" s="9">
        <v>9</v>
      </c>
      <c r="J59" s="9">
        <v>1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>
        <v>12</v>
      </c>
      <c r="AJ59" s="9"/>
      <c r="AK59" s="9"/>
      <c r="AL59" s="9"/>
      <c r="AM59" s="9"/>
      <c r="AN59" s="9"/>
      <c r="AO59" s="9"/>
      <c r="AP59" s="9"/>
      <c r="AQ59" s="9"/>
      <c r="AR59" s="9">
        <v>12</v>
      </c>
      <c r="AS59" s="7">
        <f>26-14</f>
        <v>12</v>
      </c>
      <c r="AT59" s="113">
        <v>30</v>
      </c>
      <c r="AU59" s="75">
        <v>46093</v>
      </c>
      <c r="AV59" s="6" t="s">
        <v>57</v>
      </c>
      <c r="AW59">
        <f>14*6</f>
        <v>84</v>
      </c>
      <c r="AY59" t="s">
        <v>360</v>
      </c>
    </row>
    <row r="60" spans="1:51" ht="30.75">
      <c r="A60" s="126"/>
      <c r="B60" s="134"/>
      <c r="C60" s="100">
        <v>2</v>
      </c>
      <c r="D60" s="9"/>
      <c r="E60" s="9"/>
      <c r="F60" s="9"/>
      <c r="G60" s="9">
        <v>17</v>
      </c>
      <c r="H60" s="9">
        <v>17</v>
      </c>
      <c r="I60" s="9">
        <v>2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>
        <v>19</v>
      </c>
      <c r="AJ60" s="9"/>
      <c r="AK60" s="9"/>
      <c r="AL60" s="9"/>
      <c r="AM60" s="9"/>
      <c r="AN60" s="9"/>
      <c r="AO60" s="9"/>
      <c r="AP60" s="9"/>
      <c r="AQ60" s="9"/>
      <c r="AR60" s="9">
        <v>19</v>
      </c>
      <c r="AS60" s="9">
        <v>19</v>
      </c>
      <c r="AT60" s="9">
        <v>20</v>
      </c>
      <c r="AU60" s="10">
        <v>46107</v>
      </c>
      <c r="AV60" s="6" t="s">
        <v>57</v>
      </c>
      <c r="AY60" t="s">
        <v>360</v>
      </c>
    </row>
    <row r="61" spans="1:51" ht="30.75">
      <c r="A61" s="126"/>
      <c r="B61" s="134"/>
      <c r="C61" s="100">
        <v>1</v>
      </c>
      <c r="D61" s="9"/>
      <c r="E61" s="9"/>
      <c r="F61" s="9"/>
      <c r="G61" s="9">
        <v>18</v>
      </c>
      <c r="H61" s="9">
        <v>3</v>
      </c>
      <c r="I61" s="9">
        <v>12</v>
      </c>
      <c r="J61" s="9">
        <v>4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>
        <v>19</v>
      </c>
      <c r="AJ61" s="9"/>
      <c r="AK61" s="9"/>
      <c r="AL61" s="9"/>
      <c r="AM61" s="9"/>
      <c r="AN61" s="9"/>
      <c r="AO61" s="9"/>
      <c r="AP61" s="9"/>
      <c r="AQ61" s="9"/>
      <c r="AR61" s="9">
        <v>19</v>
      </c>
      <c r="AS61" s="9">
        <v>19</v>
      </c>
      <c r="AT61" s="9">
        <v>20</v>
      </c>
      <c r="AU61" s="10">
        <v>46107</v>
      </c>
      <c r="AV61" s="6" t="s">
        <v>57</v>
      </c>
      <c r="AY61" t="s">
        <v>360</v>
      </c>
    </row>
    <row r="62" spans="1:51" ht="30.75">
      <c r="A62" s="126"/>
      <c r="B62" s="134"/>
      <c r="C62" s="100"/>
      <c r="D62" s="9"/>
      <c r="E62" s="9"/>
      <c r="F62" s="9"/>
      <c r="G62" s="9">
        <v>15</v>
      </c>
      <c r="H62" s="9">
        <v>2</v>
      </c>
      <c r="I62" s="9">
        <v>8</v>
      </c>
      <c r="J62" s="9">
        <v>5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>
        <v>15</v>
      </c>
      <c r="AJ62" s="9"/>
      <c r="AK62" s="9"/>
      <c r="AL62" s="9"/>
      <c r="AM62" s="9"/>
      <c r="AN62" s="9"/>
      <c r="AO62" s="9"/>
      <c r="AP62" s="9"/>
      <c r="AQ62" s="9"/>
      <c r="AR62" s="9">
        <v>15</v>
      </c>
      <c r="AS62" s="9">
        <v>15</v>
      </c>
      <c r="AT62" s="9">
        <v>20</v>
      </c>
      <c r="AU62" s="10">
        <v>46107</v>
      </c>
      <c r="AV62" s="6" t="s">
        <v>57</v>
      </c>
      <c r="AY62" t="s">
        <v>360</v>
      </c>
    </row>
    <row r="63" spans="1:51" ht="30.75">
      <c r="A63" s="126"/>
      <c r="B63" s="134"/>
      <c r="C63" s="100"/>
      <c r="D63" s="9"/>
      <c r="E63" s="9"/>
      <c r="F63" s="9"/>
      <c r="G63" s="9">
        <v>18</v>
      </c>
      <c r="H63" s="9">
        <v>3</v>
      </c>
      <c r="I63" s="9">
        <v>8</v>
      </c>
      <c r="J63" s="9">
        <v>7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>
        <v>18</v>
      </c>
      <c r="AJ63" s="9"/>
      <c r="AK63" s="9"/>
      <c r="AL63" s="9"/>
      <c r="AM63" s="9"/>
      <c r="AN63" s="9"/>
      <c r="AO63" s="9"/>
      <c r="AP63" s="9"/>
      <c r="AQ63" s="9"/>
      <c r="AR63" s="9">
        <v>18</v>
      </c>
      <c r="AS63" s="9">
        <v>18</v>
      </c>
      <c r="AT63" s="9">
        <v>22</v>
      </c>
      <c r="AU63" s="10">
        <v>46107</v>
      </c>
      <c r="AV63" s="6" t="s">
        <v>57</v>
      </c>
      <c r="AY63" t="s">
        <v>360</v>
      </c>
    </row>
    <row r="64" spans="1:51" ht="30.75">
      <c r="A64" s="126"/>
      <c r="B64" s="134"/>
      <c r="C64" s="101">
        <v>1</v>
      </c>
      <c r="D64" s="9"/>
      <c r="E64" s="9"/>
      <c r="F64" s="9"/>
      <c r="G64" s="9">
        <v>14</v>
      </c>
      <c r="H64" s="9"/>
      <c r="I64" s="9">
        <v>10</v>
      </c>
      <c r="J64" s="9">
        <v>5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>
        <v>15</v>
      </c>
      <c r="AJ64" s="9"/>
      <c r="AK64" s="9"/>
      <c r="AL64" s="9"/>
      <c r="AM64" s="9"/>
      <c r="AN64" s="9"/>
      <c r="AO64" s="9"/>
      <c r="AP64" s="9"/>
      <c r="AQ64" s="9"/>
      <c r="AR64" s="9">
        <v>15</v>
      </c>
      <c r="AS64" s="7">
        <f>29-14</f>
        <v>15</v>
      </c>
      <c r="AT64" s="7">
        <v>30</v>
      </c>
      <c r="AU64" s="10">
        <v>46100</v>
      </c>
      <c r="AV64" s="6" t="s">
        <v>57</v>
      </c>
      <c r="AY64" t="s">
        <v>360</v>
      </c>
    </row>
    <row r="65" spans="1:51" ht="30.75">
      <c r="A65" s="126"/>
      <c r="B65" s="134"/>
      <c r="C65" s="101">
        <v>2</v>
      </c>
      <c r="D65" s="9"/>
      <c r="E65" s="9"/>
      <c r="F65" s="9"/>
      <c r="G65" s="9">
        <v>9</v>
      </c>
      <c r="H65" s="9">
        <v>1</v>
      </c>
      <c r="I65" s="9">
        <v>8</v>
      </c>
      <c r="J65" s="9">
        <v>2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>
        <v>11</v>
      </c>
      <c r="AJ65" s="9"/>
      <c r="AK65" s="9"/>
      <c r="AL65" s="9"/>
      <c r="AM65" s="9"/>
      <c r="AN65" s="9"/>
      <c r="AO65" s="9"/>
      <c r="AP65" s="9"/>
      <c r="AQ65" s="9"/>
      <c r="AR65" s="9">
        <v>11</v>
      </c>
      <c r="AS65" s="7">
        <f>25-14</f>
        <v>11</v>
      </c>
      <c r="AT65" s="7">
        <v>30</v>
      </c>
      <c r="AU65" s="10">
        <v>46100</v>
      </c>
      <c r="AV65" s="6" t="s">
        <v>57</v>
      </c>
      <c r="AY65" t="s">
        <v>360</v>
      </c>
    </row>
    <row r="66" spans="1:51" ht="30.75">
      <c r="A66" s="126"/>
      <c r="B66" s="134"/>
      <c r="C66" s="101"/>
      <c r="D66" s="9"/>
      <c r="E66" s="9"/>
      <c r="F66" s="9">
        <v>1</v>
      </c>
      <c r="G66" s="9">
        <v>24</v>
      </c>
      <c r="H66" s="9">
        <v>6</v>
      </c>
      <c r="I66" s="9">
        <v>16</v>
      </c>
      <c r="J66" s="9">
        <v>3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>
        <v>25</v>
      </c>
      <c r="AJ66" s="9"/>
      <c r="AK66" s="9"/>
      <c r="AL66" s="9"/>
      <c r="AM66" s="9"/>
      <c r="AN66" s="9"/>
      <c r="AO66" s="9"/>
      <c r="AP66" s="9"/>
      <c r="AQ66" s="9"/>
      <c r="AR66" s="9">
        <v>25</v>
      </c>
      <c r="AS66" s="9">
        <v>25</v>
      </c>
      <c r="AT66" s="9">
        <v>29</v>
      </c>
      <c r="AU66" s="10">
        <v>46100</v>
      </c>
      <c r="AV66" s="6" t="s">
        <v>57</v>
      </c>
      <c r="AY66" t="s">
        <v>360</v>
      </c>
    </row>
    <row r="67" spans="1:51" ht="30.75">
      <c r="A67" s="126"/>
      <c r="B67" s="119"/>
      <c r="C67" s="102">
        <v>2</v>
      </c>
      <c r="D67" s="76"/>
      <c r="E67" s="76"/>
      <c r="F67" s="76"/>
      <c r="G67" s="76">
        <v>27</v>
      </c>
      <c r="H67" s="76">
        <v>3</v>
      </c>
      <c r="I67" s="76">
        <v>18</v>
      </c>
      <c r="J67" s="76">
        <v>8</v>
      </c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>
        <v>29</v>
      </c>
      <c r="AJ67" s="76"/>
      <c r="AK67" s="76"/>
      <c r="AL67" s="76"/>
      <c r="AM67" s="76"/>
      <c r="AN67" s="76"/>
      <c r="AO67" s="76"/>
      <c r="AP67" s="76"/>
      <c r="AQ67" s="76"/>
      <c r="AR67" s="76">
        <v>29</v>
      </c>
      <c r="AS67" s="76">
        <v>29</v>
      </c>
      <c r="AT67" s="76">
        <v>33</v>
      </c>
      <c r="AU67" s="57">
        <v>46100</v>
      </c>
      <c r="AV67" s="6" t="s">
        <v>57</v>
      </c>
      <c r="AY67" t="s">
        <v>360</v>
      </c>
    </row>
    <row r="68" spans="1:51" s="82" customFormat="1">
      <c r="A68" s="126"/>
      <c r="C68" s="103"/>
      <c r="F68" s="82">
        <v>11</v>
      </c>
      <c r="I68" s="82">
        <v>10</v>
      </c>
      <c r="J68" s="82">
        <v>1</v>
      </c>
      <c r="AI68" s="82">
        <v>11</v>
      </c>
      <c r="AR68" s="82">
        <v>11</v>
      </c>
      <c r="AS68" s="82">
        <v>11</v>
      </c>
      <c r="AT68" s="82">
        <v>17</v>
      </c>
      <c r="AU68" s="85">
        <v>46097</v>
      </c>
      <c r="AV68" s="85" t="s">
        <v>76</v>
      </c>
    </row>
    <row r="69" spans="1:51" s="82" customFormat="1">
      <c r="C69" s="103"/>
      <c r="F69" s="82">
        <v>11</v>
      </c>
      <c r="I69" s="82">
        <v>10</v>
      </c>
      <c r="J69" s="82">
        <v>1</v>
      </c>
      <c r="AI69" s="82">
        <v>11</v>
      </c>
      <c r="AR69" s="82">
        <v>11</v>
      </c>
      <c r="AS69" s="82">
        <v>11</v>
      </c>
      <c r="AT69" s="82">
        <v>17</v>
      </c>
      <c r="AU69" s="85">
        <v>46098</v>
      </c>
      <c r="AV69" s="85" t="s">
        <v>76</v>
      </c>
    </row>
    <row r="70" spans="1:51" s="82" customFormat="1">
      <c r="C70" s="103"/>
      <c r="F70" s="82">
        <v>11</v>
      </c>
      <c r="I70" s="82">
        <v>10</v>
      </c>
      <c r="J70" s="82">
        <v>1</v>
      </c>
      <c r="AI70" s="82">
        <v>11</v>
      </c>
      <c r="AR70" s="82">
        <v>11</v>
      </c>
      <c r="AS70" s="82">
        <v>11</v>
      </c>
      <c r="AT70" s="82">
        <v>17</v>
      </c>
      <c r="AU70" s="85">
        <v>46099</v>
      </c>
      <c r="AV70" s="85" t="s">
        <v>76</v>
      </c>
    </row>
    <row r="71" spans="1:51" s="82" customFormat="1">
      <c r="C71" s="103"/>
      <c r="F71" s="82">
        <v>2</v>
      </c>
      <c r="J71" s="82">
        <v>2</v>
      </c>
      <c r="AI71" s="82">
        <v>2</v>
      </c>
      <c r="AR71" s="82">
        <v>2</v>
      </c>
      <c r="AS71" s="82">
        <v>2</v>
      </c>
      <c r="AT71" s="82">
        <v>6</v>
      </c>
      <c r="AU71" s="85">
        <v>46092</v>
      </c>
      <c r="AV71" s="83" t="s">
        <v>76</v>
      </c>
    </row>
    <row r="72" spans="1:51" s="82" customFormat="1">
      <c r="C72" s="103"/>
      <c r="F72" s="82">
        <v>2</v>
      </c>
      <c r="J72" s="82">
        <v>2</v>
      </c>
      <c r="AI72" s="82">
        <v>2</v>
      </c>
      <c r="AR72" s="82">
        <v>2</v>
      </c>
      <c r="AS72" s="82">
        <v>2</v>
      </c>
      <c r="AT72" s="82">
        <v>6</v>
      </c>
      <c r="AU72" s="85">
        <v>46093</v>
      </c>
      <c r="AV72" s="82" t="s">
        <v>76</v>
      </c>
    </row>
    <row r="73" spans="1:51" s="82" customFormat="1">
      <c r="C73" s="103"/>
      <c r="I73" s="82">
        <v>15</v>
      </c>
      <c r="J73" s="82">
        <v>10</v>
      </c>
      <c r="K73" s="82">
        <v>7</v>
      </c>
      <c r="AR73" s="82">
        <v>32</v>
      </c>
      <c r="AS73" s="82">
        <v>32</v>
      </c>
      <c r="AT73" s="82">
        <v>46</v>
      </c>
      <c r="AU73" s="85">
        <v>46095</v>
      </c>
      <c r="AV73" s="82" t="s">
        <v>76</v>
      </c>
    </row>
    <row r="74" spans="1:51" s="82" customFormat="1">
      <c r="C74" s="104"/>
      <c r="G74" s="82">
        <v>61</v>
      </c>
      <c r="I74" s="82">
        <v>26</v>
      </c>
      <c r="J74" s="82">
        <v>21</v>
      </c>
      <c r="K74" s="82">
        <v>14</v>
      </c>
      <c r="AI74" s="82">
        <v>61</v>
      </c>
      <c r="AR74" s="82">
        <v>61</v>
      </c>
      <c r="AS74" s="82">
        <f>56+5</f>
        <v>61</v>
      </c>
      <c r="AT74" s="82">
        <v>90</v>
      </c>
      <c r="AU74" s="85">
        <v>46096</v>
      </c>
      <c r="AV74" s="82" t="s">
        <v>76</v>
      </c>
    </row>
    <row r="76" spans="1:51">
      <c r="C76" s="105"/>
      <c r="F76" s="105"/>
      <c r="AR76">
        <v>734</v>
      </c>
      <c r="AS76">
        <v>734</v>
      </c>
      <c r="AT76">
        <v>1282</v>
      </c>
    </row>
    <row r="77" spans="1:51">
      <c r="AS77" s="94">
        <v>650</v>
      </c>
    </row>
    <row r="78" spans="1:51">
      <c r="AV78">
        <f>61+10</f>
        <v>71</v>
      </c>
    </row>
  </sheetData>
  <mergeCells count="14">
    <mergeCell ref="AL2:AR2"/>
    <mergeCell ref="A1:A68"/>
    <mergeCell ref="B39:B42"/>
    <mergeCell ref="C2:G2"/>
    <mergeCell ref="H2:K2"/>
    <mergeCell ref="L2:AK2"/>
    <mergeCell ref="B4:B7"/>
    <mergeCell ref="B8:B10"/>
    <mergeCell ref="B12:B15"/>
    <mergeCell ref="B53:B66"/>
    <mergeCell ref="B36:B38"/>
    <mergeCell ref="B43:B45"/>
    <mergeCell ref="B46:B48"/>
    <mergeCell ref="B49:B5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CA2D-1798-4F4A-90F8-733406F4FA02}">
  <dimension ref="A1:AZ78"/>
  <sheetViews>
    <sheetView topLeftCell="AV55" workbookViewId="0">
      <selection activeCell="G4" sqref="G4:G74"/>
    </sheetView>
  </sheetViews>
  <sheetFormatPr defaultRowHeight="15"/>
  <cols>
    <col min="2" max="2" width="14.5703125" bestFit="1" customWidth="1"/>
    <col min="5" max="5" width="16.28515625" bestFit="1" customWidth="1"/>
    <col min="14" max="14" width="10.42578125" bestFit="1" customWidth="1"/>
    <col min="16" max="16" width="11" bestFit="1" customWidth="1"/>
    <col min="24" max="24" width="9.85546875" bestFit="1" customWidth="1"/>
    <col min="25" max="25" width="9.5703125" bestFit="1" customWidth="1"/>
    <col min="26" max="26" width="10" bestFit="1" customWidth="1"/>
    <col min="28" max="28" width="10.7109375" bestFit="1" customWidth="1"/>
    <col min="29" max="29" width="11.7109375" bestFit="1" customWidth="1"/>
    <col min="32" max="32" width="10.140625" bestFit="1" customWidth="1"/>
    <col min="43" max="43" width="10.5703125" bestFit="1" customWidth="1"/>
    <col min="45" max="45" width="18.5703125" bestFit="1" customWidth="1"/>
    <col min="46" max="46" width="36.5703125" bestFit="1" customWidth="1"/>
    <col min="47" max="47" width="19.28515625" bestFit="1" customWidth="1"/>
    <col min="48" max="48" width="43" customWidth="1"/>
    <col min="49" max="49" width="43.5703125" customWidth="1"/>
    <col min="50" max="50" width="135.7109375" customWidth="1"/>
    <col min="51" max="51" width="57" customWidth="1"/>
  </cols>
  <sheetData>
    <row r="1" spans="1:52">
      <c r="A1" s="81" t="s">
        <v>329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 t="s">
        <v>361</v>
      </c>
      <c r="AT1" s="120"/>
      <c r="AU1" s="120"/>
      <c r="AV1" s="120"/>
      <c r="AW1" s="120"/>
      <c r="AX1" s="120"/>
      <c r="AY1" s="120"/>
      <c r="AZ1" s="120"/>
    </row>
    <row r="2" spans="1:52">
      <c r="A2" s="81"/>
      <c r="B2" s="2"/>
      <c r="C2" s="123" t="s">
        <v>1</v>
      </c>
      <c r="D2" s="124"/>
      <c r="E2" s="124"/>
      <c r="F2" s="124"/>
      <c r="G2" s="125"/>
      <c r="H2" s="123" t="s">
        <v>2</v>
      </c>
      <c r="I2" s="124"/>
      <c r="J2" s="124"/>
      <c r="K2" s="125"/>
      <c r="L2" s="130" t="s">
        <v>3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2"/>
      <c r="AL2" s="123" t="s">
        <v>4</v>
      </c>
      <c r="AM2" s="124"/>
      <c r="AN2" s="124"/>
      <c r="AO2" s="124"/>
      <c r="AP2" s="124"/>
      <c r="AQ2" s="124"/>
      <c r="AR2" s="125"/>
      <c r="AS2" s="111" t="s">
        <v>5</v>
      </c>
      <c r="AT2" s="111" t="s">
        <v>6</v>
      </c>
      <c r="AU2" s="111" t="s">
        <v>7</v>
      </c>
      <c r="AV2" s="111" t="s">
        <v>8</v>
      </c>
      <c r="AW2" s="111" t="s">
        <v>9</v>
      </c>
      <c r="AX2" s="111" t="s">
        <v>10</v>
      </c>
      <c r="AY2" s="111" t="s">
        <v>11</v>
      </c>
      <c r="AZ2" t="s">
        <v>12</v>
      </c>
    </row>
    <row r="3" spans="1:52">
      <c r="A3" s="81"/>
      <c r="B3" s="1" t="s">
        <v>142</v>
      </c>
      <c r="C3" s="17" t="s">
        <v>14</v>
      </c>
      <c r="D3" s="17" t="s">
        <v>15</v>
      </c>
      <c r="E3" s="17" t="s">
        <v>16</v>
      </c>
      <c r="F3" s="17" t="s">
        <v>17</v>
      </c>
      <c r="G3" s="17" t="s">
        <v>18</v>
      </c>
      <c r="H3" s="17" t="s">
        <v>19</v>
      </c>
      <c r="I3" s="17" t="s">
        <v>20</v>
      </c>
      <c r="J3" s="17" t="s">
        <v>21</v>
      </c>
      <c r="K3" s="17" t="s">
        <v>22</v>
      </c>
      <c r="L3" s="17" t="s">
        <v>23</v>
      </c>
      <c r="M3" s="17" t="s">
        <v>24</v>
      </c>
      <c r="N3" s="17" t="s">
        <v>25</v>
      </c>
      <c r="O3" s="17" t="s">
        <v>26</v>
      </c>
      <c r="P3" s="17" t="s">
        <v>27</v>
      </c>
      <c r="Q3" s="17" t="s">
        <v>28</v>
      </c>
      <c r="R3" s="17" t="s">
        <v>29</v>
      </c>
      <c r="S3" s="17" t="s">
        <v>30</v>
      </c>
      <c r="T3" s="17" t="s">
        <v>31</v>
      </c>
      <c r="U3" s="17" t="s">
        <v>32</v>
      </c>
      <c r="V3" s="17" t="s">
        <v>33</v>
      </c>
      <c r="W3" s="17" t="s">
        <v>34</v>
      </c>
      <c r="X3" s="17" t="s">
        <v>35</v>
      </c>
      <c r="Y3" s="17" t="s">
        <v>36</v>
      </c>
      <c r="Z3" s="17" t="s">
        <v>37</v>
      </c>
      <c r="AA3" s="17" t="s">
        <v>38</v>
      </c>
      <c r="AB3" s="17" t="s">
        <v>39</v>
      </c>
      <c r="AC3" s="17" t="s">
        <v>40</v>
      </c>
      <c r="AD3" s="17" t="s">
        <v>41</v>
      </c>
      <c r="AE3" s="17" t="s">
        <v>42</v>
      </c>
      <c r="AF3" s="17" t="s">
        <v>43</v>
      </c>
      <c r="AG3" s="17" t="s">
        <v>44</v>
      </c>
      <c r="AH3" s="17" t="s">
        <v>45</v>
      </c>
      <c r="AI3" s="17" t="s">
        <v>46</v>
      </c>
      <c r="AJ3" s="17" t="s">
        <v>47</v>
      </c>
      <c r="AK3" s="17" t="s">
        <v>48</v>
      </c>
      <c r="AL3" s="17" t="s">
        <v>49</v>
      </c>
      <c r="AM3" s="17" t="s">
        <v>50</v>
      </c>
      <c r="AN3" s="17" t="s">
        <v>51</v>
      </c>
      <c r="AO3" s="17" t="s">
        <v>52</v>
      </c>
      <c r="AP3" s="17" t="s">
        <v>53</v>
      </c>
      <c r="AQ3" s="17" t="s">
        <v>54</v>
      </c>
      <c r="AR3" s="17" t="s">
        <v>55</v>
      </c>
    </row>
    <row r="4" spans="1:52" ht="15" customHeight="1">
      <c r="A4" s="81"/>
      <c r="B4" s="196" t="s">
        <v>56</v>
      </c>
      <c r="C4" s="74"/>
      <c r="D4" s="74"/>
      <c r="E4" s="74"/>
      <c r="F4" s="74"/>
      <c r="G4" s="74">
        <v>5</v>
      </c>
      <c r="H4" s="74"/>
      <c r="I4" s="74"/>
      <c r="J4" s="74">
        <v>3</v>
      </c>
      <c r="K4" s="74">
        <v>2</v>
      </c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>
        <v>5</v>
      </c>
      <c r="AJ4" s="74"/>
      <c r="AK4" s="74"/>
      <c r="AL4" s="74"/>
      <c r="AM4" s="74"/>
      <c r="AN4" s="74"/>
      <c r="AO4" s="74"/>
      <c r="AP4" s="74"/>
      <c r="AQ4" s="74"/>
      <c r="AR4" s="74">
        <v>5</v>
      </c>
      <c r="AS4" s="74">
        <v>5</v>
      </c>
      <c r="AT4" s="74">
        <v>9</v>
      </c>
      <c r="AU4" s="75">
        <v>46092</v>
      </c>
      <c r="AV4" s="6" t="s">
        <v>57</v>
      </c>
      <c r="AW4" s="6" t="s">
        <v>332</v>
      </c>
      <c r="AX4" s="6" t="s">
        <v>333</v>
      </c>
      <c r="AY4" s="6" t="s">
        <v>334</v>
      </c>
      <c r="AZ4" t="s">
        <v>335</v>
      </c>
    </row>
    <row r="5" spans="1:52">
      <c r="A5" s="81"/>
      <c r="B5" s="193"/>
      <c r="C5" s="74"/>
      <c r="D5" s="74"/>
      <c r="E5" s="74"/>
      <c r="F5" s="74"/>
      <c r="G5" s="74">
        <v>6</v>
      </c>
      <c r="H5" s="74"/>
      <c r="I5" s="74">
        <v>1</v>
      </c>
      <c r="J5" s="74">
        <v>4</v>
      </c>
      <c r="K5" s="74">
        <v>1</v>
      </c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>
        <v>6</v>
      </c>
      <c r="AJ5" s="74"/>
      <c r="AK5" s="74"/>
      <c r="AL5" s="74"/>
      <c r="AM5" s="74"/>
      <c r="AN5" s="74"/>
      <c r="AO5" s="74"/>
      <c r="AP5" s="74"/>
      <c r="AQ5" s="74"/>
      <c r="AR5" s="74">
        <v>6</v>
      </c>
      <c r="AS5" s="74">
        <v>6</v>
      </c>
      <c r="AT5" s="74">
        <v>13</v>
      </c>
      <c r="AU5" s="75">
        <v>46093</v>
      </c>
    </row>
    <row r="6" spans="1:52">
      <c r="A6" s="81"/>
      <c r="B6" s="193"/>
      <c r="C6" s="74"/>
      <c r="D6" s="74"/>
      <c r="E6" s="74"/>
      <c r="F6" s="74"/>
      <c r="G6" s="74">
        <v>5</v>
      </c>
      <c r="H6" s="74"/>
      <c r="I6" s="74"/>
      <c r="J6" s="74">
        <v>3</v>
      </c>
      <c r="K6" s="74">
        <v>2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>
        <v>5</v>
      </c>
      <c r="AJ6" s="74"/>
      <c r="AK6" s="74"/>
      <c r="AL6" s="74"/>
      <c r="AM6" s="74"/>
      <c r="AN6" s="74"/>
      <c r="AO6" s="74"/>
      <c r="AP6" s="74"/>
      <c r="AQ6" s="74"/>
      <c r="AR6" s="74">
        <v>5</v>
      </c>
      <c r="AS6" s="74">
        <v>5</v>
      </c>
      <c r="AT6" s="74">
        <v>15</v>
      </c>
      <c r="AU6" s="75">
        <v>46098</v>
      </c>
    </row>
    <row r="7" spans="1:52">
      <c r="A7" s="81"/>
      <c r="B7" s="193"/>
      <c r="C7" s="74"/>
      <c r="D7" s="74"/>
      <c r="E7" s="74"/>
      <c r="F7" s="74"/>
      <c r="G7" s="74">
        <v>5</v>
      </c>
      <c r="H7" s="74"/>
      <c r="I7" s="74"/>
      <c r="J7" s="74">
        <v>2</v>
      </c>
      <c r="K7" s="74">
        <v>3</v>
      </c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>
        <v>5</v>
      </c>
      <c r="AJ7" s="74"/>
      <c r="AK7" s="74"/>
      <c r="AL7" s="74"/>
      <c r="AM7" s="74"/>
      <c r="AN7" s="74"/>
      <c r="AO7" s="74"/>
      <c r="AP7" s="74"/>
      <c r="AQ7" s="74"/>
      <c r="AR7" s="74">
        <v>5</v>
      </c>
      <c r="AS7" s="74">
        <v>5</v>
      </c>
      <c r="AT7" s="74">
        <v>19</v>
      </c>
      <c r="AU7" s="75">
        <v>46192</v>
      </c>
    </row>
    <row r="8" spans="1:52">
      <c r="A8" s="81"/>
      <c r="B8" s="80"/>
      <c r="C8" s="74"/>
      <c r="D8" s="74"/>
      <c r="E8" s="74"/>
      <c r="F8" s="74"/>
      <c r="G8" s="74">
        <v>28</v>
      </c>
      <c r="H8" s="74"/>
      <c r="I8" s="74">
        <v>2</v>
      </c>
      <c r="J8" s="74">
        <v>20</v>
      </c>
      <c r="K8" s="74">
        <v>6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>
        <v>28</v>
      </c>
      <c r="AJ8" s="74"/>
      <c r="AK8" s="74"/>
      <c r="AL8" s="74"/>
      <c r="AM8" s="74"/>
      <c r="AN8" s="74"/>
      <c r="AO8" s="74"/>
      <c r="AP8" s="74"/>
      <c r="AQ8" s="74"/>
      <c r="AR8" s="74">
        <v>28</v>
      </c>
      <c r="AS8" s="74">
        <v>28</v>
      </c>
      <c r="AT8" s="74">
        <v>38</v>
      </c>
      <c r="AU8" s="75">
        <v>46085</v>
      </c>
    </row>
    <row r="9" spans="1:52">
      <c r="A9" s="81"/>
      <c r="B9" s="78"/>
      <c r="C9" s="74"/>
      <c r="D9" s="74"/>
      <c r="E9" s="74"/>
      <c r="F9" s="74"/>
      <c r="G9" s="74">
        <v>17</v>
      </c>
      <c r="H9" s="74"/>
      <c r="I9" s="74">
        <v>7</v>
      </c>
      <c r="J9" s="74">
        <v>5</v>
      </c>
      <c r="K9" s="74">
        <v>5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>
        <v>17</v>
      </c>
      <c r="AJ9" s="74"/>
      <c r="AK9" s="74"/>
      <c r="AL9" s="74"/>
      <c r="AM9" s="74"/>
      <c r="AN9" s="74"/>
      <c r="AO9" s="74"/>
      <c r="AP9" s="74"/>
      <c r="AQ9" s="74"/>
      <c r="AR9" s="74">
        <v>17</v>
      </c>
      <c r="AS9" s="74">
        <v>17</v>
      </c>
      <c r="AT9" s="74">
        <v>17</v>
      </c>
      <c r="AU9" s="75">
        <v>46094</v>
      </c>
    </row>
    <row r="10" spans="1:52">
      <c r="A10" s="81"/>
      <c r="B10" s="79" t="s">
        <v>192</v>
      </c>
      <c r="C10" s="74"/>
      <c r="D10" s="74"/>
      <c r="E10" s="74"/>
      <c r="F10" s="74"/>
      <c r="G10" s="74">
        <v>10</v>
      </c>
      <c r="H10" s="74"/>
      <c r="I10" s="74">
        <v>1</v>
      </c>
      <c r="J10" s="74">
        <v>9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>
        <v>10</v>
      </c>
      <c r="AJ10" s="74"/>
      <c r="AK10" s="74"/>
      <c r="AL10" s="74"/>
      <c r="AM10" s="74"/>
      <c r="AN10" s="74"/>
      <c r="AO10" s="74"/>
      <c r="AP10" s="74"/>
      <c r="AQ10" s="74"/>
      <c r="AR10" s="74">
        <v>10</v>
      </c>
      <c r="AS10" s="74">
        <v>10</v>
      </c>
      <c r="AT10" s="74">
        <v>10</v>
      </c>
      <c r="AU10" s="75">
        <v>46094</v>
      </c>
    </row>
    <row r="11" spans="1:52" ht="30.75">
      <c r="A11" s="81"/>
      <c r="B11" s="121"/>
      <c r="C11" s="74"/>
      <c r="D11" s="74"/>
      <c r="E11" s="74"/>
      <c r="F11" s="74"/>
      <c r="G11" s="74">
        <v>15</v>
      </c>
      <c r="H11" s="74">
        <v>15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>
        <v>15</v>
      </c>
      <c r="AJ11" s="74"/>
      <c r="AK11" s="74"/>
      <c r="AL11" s="74"/>
      <c r="AM11" s="74"/>
      <c r="AN11" s="74"/>
      <c r="AO11" s="74"/>
      <c r="AP11" s="74"/>
      <c r="AQ11" s="74"/>
      <c r="AR11" s="74">
        <v>15</v>
      </c>
      <c r="AS11" s="74">
        <v>15</v>
      </c>
      <c r="AT11" s="9">
        <v>19</v>
      </c>
      <c r="AU11" s="10">
        <v>46101</v>
      </c>
      <c r="AV11" s="6" t="s">
        <v>57</v>
      </c>
    </row>
    <row r="12" spans="1:52">
      <c r="A12" s="81"/>
      <c r="B12" s="133" t="s">
        <v>75</v>
      </c>
      <c r="C12" s="74">
        <v>4</v>
      </c>
      <c r="D12" s="74"/>
      <c r="E12" s="74"/>
      <c r="F12" s="74"/>
      <c r="G12" s="74">
        <v>4</v>
      </c>
      <c r="H12" s="74"/>
      <c r="I12" s="74">
        <v>2</v>
      </c>
      <c r="J12" s="74">
        <v>3</v>
      </c>
      <c r="K12" s="74">
        <v>3</v>
      </c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>
        <v>8</v>
      </c>
      <c r="AJ12" s="74"/>
      <c r="AK12" s="74"/>
      <c r="AL12" s="74"/>
      <c r="AM12" s="74"/>
      <c r="AN12" s="74"/>
      <c r="AO12" s="74"/>
      <c r="AP12" s="74"/>
      <c r="AQ12" s="74"/>
      <c r="AR12" s="74">
        <v>8</v>
      </c>
      <c r="AS12" s="74">
        <v>8</v>
      </c>
      <c r="AT12" s="74">
        <v>9</v>
      </c>
      <c r="AU12" s="75">
        <v>46085</v>
      </c>
    </row>
    <row r="13" spans="1:52">
      <c r="A13" s="81"/>
      <c r="B13" s="128"/>
      <c r="C13" s="74"/>
      <c r="D13" s="74"/>
      <c r="E13" s="74"/>
      <c r="F13" s="74"/>
      <c r="G13" s="74">
        <v>8</v>
      </c>
      <c r="H13" s="74">
        <v>8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>
        <v>8</v>
      </c>
      <c r="AJ13" s="74"/>
      <c r="AK13" s="74"/>
      <c r="AL13" s="74"/>
      <c r="AM13" s="74"/>
      <c r="AN13" s="74"/>
      <c r="AO13" s="74"/>
      <c r="AP13" s="74"/>
      <c r="AQ13" s="74"/>
      <c r="AR13" s="74">
        <v>8</v>
      </c>
      <c r="AS13" s="74">
        <v>8</v>
      </c>
      <c r="AT13" s="74">
        <v>11</v>
      </c>
      <c r="AU13" s="75">
        <v>46098</v>
      </c>
    </row>
    <row r="14" spans="1:52">
      <c r="A14" s="81"/>
      <c r="B14" s="128"/>
      <c r="C14" s="74"/>
      <c r="D14" s="74"/>
      <c r="E14" s="74"/>
      <c r="F14" s="74"/>
      <c r="G14" s="74">
        <v>4</v>
      </c>
      <c r="H14" s="74"/>
      <c r="I14" s="74">
        <v>1</v>
      </c>
      <c r="J14" s="74">
        <v>2</v>
      </c>
      <c r="K14" s="74">
        <v>1</v>
      </c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>
        <v>4</v>
      </c>
      <c r="AJ14" s="74"/>
      <c r="AK14" s="74"/>
      <c r="AL14" s="74"/>
      <c r="AM14" s="74"/>
      <c r="AN14" s="74"/>
      <c r="AO14" s="74"/>
      <c r="AP14" s="74"/>
      <c r="AQ14" s="74"/>
      <c r="AR14" s="74">
        <v>4</v>
      </c>
      <c r="AS14" s="74">
        <v>4</v>
      </c>
      <c r="AT14" s="74">
        <v>10</v>
      </c>
      <c r="AU14" s="75">
        <v>46101</v>
      </c>
    </row>
    <row r="15" spans="1:52">
      <c r="A15" s="81"/>
      <c r="B15" s="129"/>
      <c r="C15" s="74"/>
      <c r="D15" s="74"/>
      <c r="E15" s="74"/>
      <c r="F15" s="74"/>
      <c r="G15" s="74">
        <v>56</v>
      </c>
      <c r="H15" s="74"/>
      <c r="I15" s="74">
        <v>8</v>
      </c>
      <c r="J15" s="74">
        <v>28</v>
      </c>
      <c r="K15" s="74">
        <v>20</v>
      </c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>
        <v>56</v>
      </c>
      <c r="AJ15" s="74"/>
      <c r="AK15" s="74"/>
      <c r="AL15" s="74"/>
      <c r="AM15" s="74"/>
      <c r="AN15" s="74"/>
      <c r="AO15" s="74"/>
      <c r="AP15" s="74"/>
      <c r="AQ15" s="74"/>
      <c r="AR15" s="74">
        <v>56</v>
      </c>
      <c r="AS15" s="74">
        <v>56</v>
      </c>
      <c r="AT15" s="74">
        <v>70</v>
      </c>
      <c r="AU15" s="75">
        <v>46109</v>
      </c>
    </row>
    <row r="16" spans="1:52">
      <c r="A16" s="81"/>
      <c r="B16" s="121" t="s">
        <v>194</v>
      </c>
      <c r="C16" s="74"/>
      <c r="D16" s="74"/>
      <c r="E16" s="74"/>
      <c r="F16" s="74"/>
      <c r="G16" s="74">
        <v>54</v>
      </c>
      <c r="H16" s="74"/>
      <c r="I16" s="74">
        <v>54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>
        <v>54</v>
      </c>
      <c r="AJ16" s="74"/>
      <c r="AK16" s="74"/>
      <c r="AL16" s="74"/>
      <c r="AM16" s="74"/>
      <c r="AN16" s="74"/>
      <c r="AO16" s="74"/>
      <c r="AP16" s="74"/>
      <c r="AQ16" s="74"/>
      <c r="AR16" s="74">
        <v>54</v>
      </c>
      <c r="AS16" s="74">
        <v>54</v>
      </c>
      <c r="AT16" s="74">
        <v>54</v>
      </c>
      <c r="AU16" s="75">
        <v>46105</v>
      </c>
    </row>
    <row r="17" spans="1:47">
      <c r="A17" s="81"/>
      <c r="B17" s="121"/>
      <c r="C17" s="74"/>
      <c r="D17" s="74"/>
      <c r="E17" s="74"/>
      <c r="F17" s="74"/>
      <c r="G17" s="74">
        <v>55</v>
      </c>
      <c r="H17" s="74"/>
      <c r="I17" s="74">
        <v>55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>
        <v>55</v>
      </c>
      <c r="AJ17" s="74"/>
      <c r="AK17" s="74"/>
      <c r="AL17" s="74"/>
      <c r="AM17" s="74"/>
      <c r="AN17" s="74"/>
      <c r="AO17" s="74"/>
      <c r="AP17" s="74"/>
      <c r="AQ17" s="74"/>
      <c r="AR17" s="74">
        <v>55</v>
      </c>
      <c r="AS17" s="74">
        <v>55</v>
      </c>
      <c r="AT17" s="74">
        <v>55</v>
      </c>
      <c r="AU17" s="75">
        <v>46105</v>
      </c>
    </row>
    <row r="18" spans="1:47">
      <c r="A18" s="81"/>
      <c r="B18" s="121"/>
      <c r="C18" s="74">
        <v>3</v>
      </c>
      <c r="D18" s="74">
        <v>1</v>
      </c>
      <c r="E18" s="74"/>
      <c r="F18" s="74"/>
      <c r="G18" s="74">
        <v>51</v>
      </c>
      <c r="H18" s="74"/>
      <c r="I18" s="74">
        <v>55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>
        <v>55</v>
      </c>
      <c r="AJ18" s="74"/>
      <c r="AK18" s="74"/>
      <c r="AL18" s="74"/>
      <c r="AM18" s="74"/>
      <c r="AN18" s="74"/>
      <c r="AO18" s="74"/>
      <c r="AP18" s="74"/>
      <c r="AQ18" s="74"/>
      <c r="AR18" s="74">
        <v>55</v>
      </c>
      <c r="AS18" s="74">
        <v>55</v>
      </c>
      <c r="AT18" s="74">
        <v>55</v>
      </c>
      <c r="AU18" s="75">
        <v>46105</v>
      </c>
    </row>
    <row r="19" spans="1:47">
      <c r="A19" s="81"/>
      <c r="B19" s="121"/>
      <c r="C19" s="74">
        <v>1</v>
      </c>
      <c r="D19" s="74">
        <v>4</v>
      </c>
      <c r="E19" s="74"/>
      <c r="F19" s="74"/>
      <c r="G19" s="74">
        <v>53</v>
      </c>
      <c r="H19" s="74"/>
      <c r="I19" s="74">
        <v>58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>
        <v>58</v>
      </c>
      <c r="AJ19" s="74"/>
      <c r="AK19" s="74"/>
      <c r="AL19" s="74"/>
      <c r="AM19" s="74"/>
      <c r="AN19" s="74"/>
      <c r="AO19" s="74"/>
      <c r="AP19" s="74"/>
      <c r="AQ19" s="74"/>
      <c r="AR19" s="74">
        <v>58</v>
      </c>
      <c r="AS19" s="74">
        <v>58</v>
      </c>
      <c r="AT19" s="74">
        <v>58</v>
      </c>
      <c r="AU19" s="75">
        <v>46105</v>
      </c>
    </row>
    <row r="20" spans="1:47">
      <c r="A20" s="81"/>
      <c r="B20" s="121"/>
      <c r="C20" s="74"/>
      <c r="D20" s="74">
        <v>4</v>
      </c>
      <c r="E20" s="74"/>
      <c r="F20" s="74"/>
      <c r="G20" s="74">
        <v>54</v>
      </c>
      <c r="H20" s="74"/>
      <c r="I20" s="74">
        <v>58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>
        <v>58</v>
      </c>
      <c r="AJ20" s="74"/>
      <c r="AK20" s="74"/>
      <c r="AL20" s="74"/>
      <c r="AM20" s="74"/>
      <c r="AN20" s="74"/>
      <c r="AO20" s="74"/>
      <c r="AP20" s="74"/>
      <c r="AQ20" s="74"/>
      <c r="AR20" s="74">
        <v>58</v>
      </c>
      <c r="AS20" s="74">
        <v>58</v>
      </c>
      <c r="AT20" s="74">
        <v>58</v>
      </c>
      <c r="AU20" s="75">
        <v>46105</v>
      </c>
    </row>
    <row r="21" spans="1:47">
      <c r="A21" s="81"/>
      <c r="B21" s="121"/>
      <c r="C21" s="74">
        <v>2</v>
      </c>
      <c r="D21" s="74">
        <v>10</v>
      </c>
      <c r="E21" s="74"/>
      <c r="F21" s="74"/>
      <c r="G21" s="74">
        <v>44</v>
      </c>
      <c r="H21" s="74"/>
      <c r="I21" s="74">
        <v>56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>
        <v>56</v>
      </c>
      <c r="AJ21" s="74"/>
      <c r="AK21" s="74"/>
      <c r="AL21" s="74"/>
      <c r="AM21" s="74"/>
      <c r="AN21" s="74"/>
      <c r="AO21" s="74"/>
      <c r="AP21" s="74"/>
      <c r="AQ21" s="74"/>
      <c r="AR21" s="74">
        <v>56</v>
      </c>
      <c r="AS21" s="74">
        <v>56</v>
      </c>
      <c r="AT21" s="74">
        <v>56</v>
      </c>
      <c r="AU21" s="75">
        <v>46105</v>
      </c>
    </row>
    <row r="22" spans="1:47">
      <c r="A22" s="81"/>
      <c r="B22" s="121"/>
      <c r="C22" s="74">
        <v>9</v>
      </c>
      <c r="D22" s="74"/>
      <c r="E22" s="74"/>
      <c r="F22" s="74"/>
      <c r="G22" s="74">
        <v>45</v>
      </c>
      <c r="H22" s="74"/>
      <c r="I22" s="74">
        <f>45+9</f>
        <v>54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>
        <v>54</v>
      </c>
      <c r="AJ22" s="74"/>
      <c r="AK22" s="74"/>
      <c r="AL22" s="74"/>
      <c r="AM22" s="74"/>
      <c r="AN22" s="74"/>
      <c r="AO22" s="74"/>
      <c r="AP22" s="74"/>
      <c r="AQ22" s="74"/>
      <c r="AR22" s="74">
        <v>54</v>
      </c>
      <c r="AS22" s="74">
        <v>54</v>
      </c>
      <c r="AT22" s="74">
        <v>54</v>
      </c>
      <c r="AU22" s="75">
        <v>46105</v>
      </c>
    </row>
    <row r="23" spans="1:47">
      <c r="A23" s="81"/>
      <c r="B23" s="121"/>
      <c r="C23" s="74">
        <v>2</v>
      </c>
      <c r="D23" s="74"/>
      <c r="E23" s="74"/>
      <c r="F23" s="74"/>
      <c r="G23" s="74">
        <v>48</v>
      </c>
      <c r="H23" s="74"/>
      <c r="I23" s="74">
        <v>50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>
        <v>50</v>
      </c>
      <c r="AJ23" s="74"/>
      <c r="AK23" s="74"/>
      <c r="AL23" s="74"/>
      <c r="AM23" s="74"/>
      <c r="AN23" s="74"/>
      <c r="AO23" s="74"/>
      <c r="AP23" s="74"/>
      <c r="AQ23" s="74"/>
      <c r="AR23" s="74">
        <v>50</v>
      </c>
      <c r="AS23" s="74">
        <v>50</v>
      </c>
      <c r="AT23" s="74">
        <v>50</v>
      </c>
      <c r="AU23" s="75">
        <v>46105</v>
      </c>
    </row>
    <row r="24" spans="1:47">
      <c r="A24" s="81"/>
      <c r="B24" s="121"/>
      <c r="C24" s="74"/>
      <c r="D24" s="74"/>
      <c r="E24" s="74"/>
      <c r="F24" s="74"/>
      <c r="G24" s="74">
        <v>50</v>
      </c>
      <c r="H24" s="74"/>
      <c r="I24" s="74">
        <v>50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>
        <v>50</v>
      </c>
      <c r="AJ24" s="74"/>
      <c r="AK24" s="74"/>
      <c r="AL24" s="74"/>
      <c r="AM24" s="74"/>
      <c r="AN24" s="74"/>
      <c r="AO24" s="74"/>
      <c r="AP24" s="74"/>
      <c r="AQ24" s="74"/>
      <c r="AR24" s="74">
        <v>50</v>
      </c>
      <c r="AS24" s="74">
        <v>50</v>
      </c>
      <c r="AT24" s="74">
        <v>50</v>
      </c>
      <c r="AU24" s="75">
        <v>46105</v>
      </c>
    </row>
    <row r="25" spans="1:47">
      <c r="A25" s="81"/>
      <c r="B25" s="121"/>
      <c r="C25" s="74">
        <v>1</v>
      </c>
      <c r="D25" s="74">
        <v>4</v>
      </c>
      <c r="E25" s="74"/>
      <c r="F25" s="74"/>
      <c r="G25" s="74">
        <v>48</v>
      </c>
      <c r="H25" s="74"/>
      <c r="I25" s="74">
        <v>53</v>
      </c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>
        <v>1</v>
      </c>
      <c r="AB25" s="74"/>
      <c r="AC25" s="74"/>
      <c r="AD25" s="74"/>
      <c r="AE25" s="74"/>
      <c r="AF25" s="74"/>
      <c r="AG25" s="74"/>
      <c r="AH25" s="74"/>
      <c r="AI25" s="74">
        <v>52</v>
      </c>
      <c r="AJ25" s="74"/>
      <c r="AK25" s="74"/>
      <c r="AL25" s="74"/>
      <c r="AM25" s="74"/>
      <c r="AN25" s="74"/>
      <c r="AO25" s="74"/>
      <c r="AP25" s="74"/>
      <c r="AQ25" s="74"/>
      <c r="AR25" s="74">
        <v>53</v>
      </c>
      <c r="AS25" s="74">
        <v>53</v>
      </c>
      <c r="AT25" s="74">
        <v>53</v>
      </c>
      <c r="AU25" s="75">
        <v>46105</v>
      </c>
    </row>
    <row r="26" spans="1:47">
      <c r="A26" s="81"/>
      <c r="B26" s="121"/>
      <c r="C26" s="74">
        <v>1</v>
      </c>
      <c r="D26" s="74"/>
      <c r="E26" s="74"/>
      <c r="F26" s="74"/>
      <c r="G26" s="74">
        <v>48</v>
      </c>
      <c r="H26" s="74"/>
      <c r="I26" s="74">
        <v>49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>
        <v>49</v>
      </c>
      <c r="AJ26" s="74"/>
      <c r="AK26" s="74"/>
      <c r="AL26" s="74"/>
      <c r="AM26" s="74"/>
      <c r="AN26" s="74"/>
      <c r="AO26" s="74"/>
      <c r="AP26" s="74"/>
      <c r="AQ26" s="74"/>
      <c r="AR26" s="74">
        <v>49</v>
      </c>
      <c r="AS26" s="74">
        <v>49</v>
      </c>
      <c r="AT26" s="74">
        <v>49</v>
      </c>
      <c r="AU26" s="75">
        <v>46105</v>
      </c>
    </row>
    <row r="27" spans="1:47">
      <c r="A27" s="81"/>
      <c r="B27" s="121"/>
      <c r="C27" s="74"/>
      <c r="D27" s="74"/>
      <c r="E27" s="74"/>
      <c r="F27" s="74"/>
      <c r="G27" s="74">
        <v>51</v>
      </c>
      <c r="H27" s="74"/>
      <c r="I27" s="74">
        <v>51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>
        <v>51</v>
      </c>
      <c r="AJ27" s="74"/>
      <c r="AK27" s="74"/>
      <c r="AL27" s="74"/>
      <c r="AM27" s="74"/>
      <c r="AN27" s="74"/>
      <c r="AO27" s="74"/>
      <c r="AP27" s="74"/>
      <c r="AQ27" s="74"/>
      <c r="AR27" s="74">
        <v>51</v>
      </c>
      <c r="AS27" s="74">
        <v>51</v>
      </c>
      <c r="AT27" s="74">
        <v>51</v>
      </c>
      <c r="AU27" s="75">
        <v>46105</v>
      </c>
    </row>
    <row r="28" spans="1:47">
      <c r="A28" s="81"/>
      <c r="B28" s="121"/>
      <c r="C28" s="74"/>
      <c r="D28" s="74">
        <v>1</v>
      </c>
      <c r="E28" s="74"/>
      <c r="F28" s="74"/>
      <c r="G28" s="74">
        <v>50</v>
      </c>
      <c r="H28" s="74"/>
      <c r="I28" s="74">
        <v>51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>
        <v>51</v>
      </c>
      <c r="AJ28" s="74"/>
      <c r="AK28" s="74"/>
      <c r="AL28" s="74"/>
      <c r="AM28" s="74"/>
      <c r="AN28" s="74"/>
      <c r="AO28" s="74"/>
      <c r="AP28" s="74"/>
      <c r="AQ28" s="74"/>
      <c r="AR28" s="74">
        <v>51</v>
      </c>
      <c r="AS28" s="74">
        <v>51</v>
      </c>
      <c r="AT28" s="74">
        <v>51</v>
      </c>
      <c r="AU28" s="75">
        <v>46105</v>
      </c>
    </row>
    <row r="29" spans="1:47">
      <c r="A29" s="81"/>
      <c r="B29" s="121"/>
      <c r="C29" s="74"/>
      <c r="D29" s="74"/>
      <c r="E29" s="74"/>
      <c r="F29" s="74"/>
      <c r="G29" s="74">
        <v>55</v>
      </c>
      <c r="H29" s="74"/>
      <c r="I29" s="74">
        <v>55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>
        <v>55</v>
      </c>
      <c r="AJ29" s="74"/>
      <c r="AK29" s="74"/>
      <c r="AL29" s="74"/>
      <c r="AM29" s="74"/>
      <c r="AN29" s="74"/>
      <c r="AO29" s="74"/>
      <c r="AP29" s="74"/>
      <c r="AQ29" s="74"/>
      <c r="AR29" s="74">
        <v>55</v>
      </c>
      <c r="AS29" s="74">
        <v>55</v>
      </c>
      <c r="AT29" s="74">
        <v>55</v>
      </c>
      <c r="AU29" s="75">
        <v>46105</v>
      </c>
    </row>
    <row r="30" spans="1:47">
      <c r="A30" s="81"/>
      <c r="B30" s="121"/>
      <c r="C30" s="74"/>
      <c r="D30" s="74"/>
      <c r="E30" s="74"/>
      <c r="F30" s="74"/>
      <c r="G30" s="74">
        <v>52</v>
      </c>
      <c r="H30" s="74"/>
      <c r="I30" s="74">
        <v>52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>
        <v>52</v>
      </c>
      <c r="AJ30" s="74"/>
      <c r="AK30" s="74"/>
      <c r="AL30" s="74"/>
      <c r="AM30" s="74"/>
      <c r="AN30" s="74"/>
      <c r="AO30" s="74"/>
      <c r="AP30" s="74"/>
      <c r="AQ30" s="74"/>
      <c r="AR30" s="74">
        <v>52</v>
      </c>
      <c r="AS30" s="74">
        <v>52</v>
      </c>
      <c r="AT30" s="74">
        <v>52</v>
      </c>
      <c r="AU30" s="75">
        <v>46105</v>
      </c>
    </row>
    <row r="31" spans="1:47">
      <c r="A31" s="81"/>
      <c r="B31" s="121"/>
      <c r="C31" s="74"/>
      <c r="D31" s="74"/>
      <c r="E31" s="74"/>
      <c r="F31" s="74"/>
      <c r="G31" s="74">
        <v>9</v>
      </c>
      <c r="H31" s="74"/>
      <c r="I31" s="74"/>
      <c r="J31" s="74">
        <v>9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>
        <v>9</v>
      </c>
      <c r="AJ31" s="74"/>
      <c r="AK31" s="74"/>
      <c r="AL31" s="74"/>
      <c r="AM31" s="74"/>
      <c r="AN31" s="74"/>
      <c r="AO31" s="74"/>
      <c r="AP31" s="74"/>
      <c r="AQ31" s="74"/>
      <c r="AR31" s="74">
        <v>9</v>
      </c>
      <c r="AS31" s="74">
        <v>9</v>
      </c>
      <c r="AT31" s="74">
        <v>12</v>
      </c>
      <c r="AU31" s="75">
        <v>46105</v>
      </c>
    </row>
    <row r="32" spans="1:47">
      <c r="A32" s="81"/>
      <c r="B32" s="121"/>
      <c r="C32" s="74"/>
      <c r="D32" s="74"/>
      <c r="E32" s="74"/>
      <c r="F32" s="74"/>
      <c r="G32" s="74">
        <v>13</v>
      </c>
      <c r="H32" s="74"/>
      <c r="I32" s="74">
        <v>4</v>
      </c>
      <c r="J32" s="74">
        <v>9</v>
      </c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>
        <v>13</v>
      </c>
      <c r="AJ32" s="74"/>
      <c r="AK32" s="74"/>
      <c r="AL32" s="74"/>
      <c r="AM32" s="74"/>
      <c r="AN32" s="74"/>
      <c r="AO32" s="74"/>
      <c r="AP32" s="74"/>
      <c r="AQ32" s="74"/>
      <c r="AR32" s="74">
        <v>13</v>
      </c>
      <c r="AS32" s="74">
        <v>13</v>
      </c>
      <c r="AT32" s="74">
        <v>20</v>
      </c>
      <c r="AU32" s="75">
        <v>46105</v>
      </c>
    </row>
    <row r="33" spans="1:47">
      <c r="A33" s="81"/>
      <c r="B33" s="121"/>
      <c r="C33" s="74"/>
      <c r="D33" s="74"/>
      <c r="E33" s="74"/>
      <c r="F33" s="74"/>
      <c r="G33" s="74">
        <v>12</v>
      </c>
      <c r="H33" s="74"/>
      <c r="I33" s="74">
        <v>5</v>
      </c>
      <c r="J33" s="74">
        <v>5</v>
      </c>
      <c r="K33" s="74">
        <v>2</v>
      </c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>
        <v>12</v>
      </c>
      <c r="AJ33" s="74"/>
      <c r="AK33" s="74"/>
      <c r="AL33" s="74"/>
      <c r="AM33" s="74"/>
      <c r="AN33" s="74"/>
      <c r="AO33" s="74"/>
      <c r="AP33" s="74"/>
      <c r="AQ33" s="74"/>
      <c r="AR33" s="74">
        <v>12</v>
      </c>
      <c r="AS33" s="74">
        <v>12</v>
      </c>
      <c r="AT33" s="74">
        <v>17</v>
      </c>
      <c r="AU33" s="75">
        <v>46104</v>
      </c>
    </row>
    <row r="34" spans="1:47">
      <c r="A34" s="81"/>
      <c r="B34" s="121"/>
      <c r="C34" s="74"/>
      <c r="D34" s="74"/>
      <c r="E34" s="74"/>
      <c r="F34" s="74"/>
      <c r="G34" s="74">
        <v>6</v>
      </c>
      <c r="H34" s="74"/>
      <c r="I34" s="74">
        <v>2</v>
      </c>
      <c r="J34" s="74">
        <v>2</v>
      </c>
      <c r="K34" s="74">
        <v>2</v>
      </c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>
        <v>6</v>
      </c>
      <c r="AJ34" s="74"/>
      <c r="AK34" s="74"/>
      <c r="AL34" s="74"/>
      <c r="AM34" s="74"/>
      <c r="AN34" s="74"/>
      <c r="AO34" s="74"/>
      <c r="AP34" s="74"/>
      <c r="AQ34" s="74"/>
      <c r="AR34" s="74">
        <v>6</v>
      </c>
      <c r="AS34" s="74">
        <v>6</v>
      </c>
      <c r="AT34" s="74">
        <v>12</v>
      </c>
      <c r="AU34" s="75">
        <v>46107</v>
      </c>
    </row>
    <row r="35" spans="1:47">
      <c r="A35" s="81"/>
      <c r="B35" s="121"/>
      <c r="C35" s="74"/>
      <c r="D35" s="74"/>
      <c r="E35" s="74"/>
      <c r="F35" s="74"/>
      <c r="G35" s="74">
        <v>12</v>
      </c>
      <c r="H35" s="74"/>
      <c r="I35" s="74">
        <v>2</v>
      </c>
      <c r="J35" s="74">
        <v>4</v>
      </c>
      <c r="K35" s="74">
        <v>6</v>
      </c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>
        <v>12</v>
      </c>
      <c r="AJ35" s="74"/>
      <c r="AK35" s="74"/>
      <c r="AL35" s="74"/>
      <c r="AM35" s="74"/>
      <c r="AN35" s="74"/>
      <c r="AO35" s="74"/>
      <c r="AP35" s="74"/>
      <c r="AQ35" s="74"/>
      <c r="AR35" s="74">
        <v>12</v>
      </c>
      <c r="AS35" s="74">
        <v>12</v>
      </c>
      <c r="AT35" s="74">
        <v>19</v>
      </c>
      <c r="AU35" s="75">
        <v>46108</v>
      </c>
    </row>
    <row r="36" spans="1:47">
      <c r="A36" s="81"/>
      <c r="B36" s="133" t="s">
        <v>89</v>
      </c>
      <c r="C36" s="74"/>
      <c r="D36" s="74"/>
      <c r="E36" s="74"/>
      <c r="F36" s="74"/>
      <c r="G36" s="74">
        <v>18</v>
      </c>
      <c r="H36" s="74">
        <v>18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>
        <v>18</v>
      </c>
      <c r="AJ36" s="74"/>
      <c r="AK36" s="74"/>
      <c r="AL36" s="74"/>
      <c r="AM36" s="74"/>
      <c r="AN36" s="74"/>
      <c r="AO36" s="74"/>
      <c r="AP36" s="74"/>
      <c r="AQ36" s="74"/>
      <c r="AR36" s="74">
        <v>18</v>
      </c>
      <c r="AS36" s="74">
        <v>18</v>
      </c>
      <c r="AT36" s="74">
        <v>30</v>
      </c>
      <c r="AU36" s="75">
        <v>46094</v>
      </c>
    </row>
    <row r="37" spans="1:47">
      <c r="A37" s="81"/>
      <c r="B37" s="128"/>
      <c r="C37" s="74"/>
      <c r="D37" s="74"/>
      <c r="E37" s="74"/>
      <c r="F37" s="74"/>
      <c r="G37" s="74">
        <v>26</v>
      </c>
      <c r="H37" s="74">
        <v>26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>
        <v>26</v>
      </c>
      <c r="AJ37" s="74"/>
      <c r="AK37" s="74"/>
      <c r="AL37" s="74"/>
      <c r="AM37" s="74"/>
      <c r="AN37" s="74"/>
      <c r="AO37" s="74"/>
      <c r="AP37" s="74"/>
      <c r="AQ37" s="74"/>
      <c r="AR37" s="74">
        <v>26</v>
      </c>
      <c r="AS37" s="74">
        <v>26</v>
      </c>
      <c r="AT37" s="74">
        <v>50</v>
      </c>
      <c r="AU37" s="75">
        <v>46104</v>
      </c>
    </row>
    <row r="38" spans="1:47">
      <c r="A38" s="81"/>
      <c r="B38" s="129"/>
      <c r="C38" s="74"/>
      <c r="D38" s="74"/>
      <c r="E38" s="74"/>
      <c r="F38" s="74"/>
      <c r="G38" s="74">
        <v>20</v>
      </c>
      <c r="H38" s="74">
        <v>20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>
        <v>20</v>
      </c>
      <c r="AJ38" s="74"/>
      <c r="AK38" s="74"/>
      <c r="AL38" s="74"/>
      <c r="AM38" s="74"/>
      <c r="AN38" s="74"/>
      <c r="AO38" s="74"/>
      <c r="AP38" s="74"/>
      <c r="AQ38" s="74"/>
      <c r="AR38" s="74">
        <v>20</v>
      </c>
      <c r="AS38" s="74">
        <v>20</v>
      </c>
      <c r="AT38" s="74">
        <v>50</v>
      </c>
      <c r="AU38" s="75">
        <v>46104</v>
      </c>
    </row>
    <row r="39" spans="1:47">
      <c r="A39" s="81"/>
      <c r="B39" s="133" t="s">
        <v>94</v>
      </c>
      <c r="C39" s="74"/>
      <c r="D39" s="74"/>
      <c r="E39" s="74"/>
      <c r="F39" s="74"/>
      <c r="G39" s="74">
        <v>14</v>
      </c>
      <c r="H39" s="74"/>
      <c r="I39" s="74">
        <v>3</v>
      </c>
      <c r="J39" s="74">
        <v>6</v>
      </c>
      <c r="K39" s="74">
        <v>5</v>
      </c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>
        <v>14</v>
      </c>
      <c r="AJ39" s="74"/>
      <c r="AK39" s="74"/>
      <c r="AL39" s="74"/>
      <c r="AM39" s="74"/>
      <c r="AN39" s="74"/>
      <c r="AO39" s="74"/>
      <c r="AP39" s="74"/>
      <c r="AQ39" s="74"/>
      <c r="AR39" s="74">
        <v>14</v>
      </c>
      <c r="AS39" s="74">
        <v>14</v>
      </c>
      <c r="AT39" s="74">
        <v>57</v>
      </c>
      <c r="AU39" s="75">
        <v>46085</v>
      </c>
    </row>
    <row r="40" spans="1:47">
      <c r="A40" s="81"/>
      <c r="B40" s="128"/>
      <c r="C40" s="74"/>
      <c r="D40" s="74"/>
      <c r="E40" s="74"/>
      <c r="F40" s="74"/>
      <c r="G40" s="74">
        <v>4</v>
      </c>
      <c r="H40" s="74">
        <v>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>
        <v>4</v>
      </c>
      <c r="AJ40" s="74"/>
      <c r="AK40" s="74"/>
      <c r="AL40" s="74"/>
      <c r="AM40" s="74"/>
      <c r="AN40" s="74"/>
      <c r="AO40" s="74"/>
      <c r="AP40" s="74"/>
      <c r="AQ40" s="74"/>
      <c r="AR40" s="74">
        <v>4</v>
      </c>
      <c r="AS40" s="74">
        <v>4</v>
      </c>
      <c r="AT40" s="74">
        <v>10</v>
      </c>
      <c r="AU40" s="75">
        <v>46090</v>
      </c>
    </row>
    <row r="41" spans="1:47">
      <c r="A41" s="81"/>
      <c r="B41" s="128"/>
      <c r="C41" s="74"/>
      <c r="D41" s="74"/>
      <c r="E41" s="74"/>
      <c r="F41" s="74"/>
      <c r="G41" s="74">
        <v>12</v>
      </c>
      <c r="H41" s="74">
        <v>12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>
        <v>12</v>
      </c>
      <c r="AJ41" s="74"/>
      <c r="AK41" s="74"/>
      <c r="AL41" s="74"/>
      <c r="AM41" s="74"/>
      <c r="AN41" s="74"/>
      <c r="AO41" s="74"/>
      <c r="AP41" s="74"/>
      <c r="AQ41" s="74"/>
      <c r="AR41" s="74">
        <v>12</v>
      </c>
      <c r="AS41" s="74">
        <v>12</v>
      </c>
      <c r="AT41" s="74">
        <v>29</v>
      </c>
      <c r="AU41" s="75">
        <v>46090</v>
      </c>
    </row>
    <row r="42" spans="1:47">
      <c r="A42" s="81"/>
      <c r="B42" s="129"/>
      <c r="C42" s="74"/>
      <c r="D42" s="74"/>
      <c r="E42" s="74"/>
      <c r="F42" s="74"/>
      <c r="G42" s="74">
        <v>22</v>
      </c>
      <c r="H42" s="74">
        <v>22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>
        <v>22</v>
      </c>
      <c r="AJ42" s="74"/>
      <c r="AK42" s="74"/>
      <c r="AL42" s="74"/>
      <c r="AM42" s="74"/>
      <c r="AN42" s="74"/>
      <c r="AO42" s="74"/>
      <c r="AP42" s="74"/>
      <c r="AQ42" s="74"/>
      <c r="AR42" s="74">
        <v>22</v>
      </c>
      <c r="AS42" s="74">
        <v>22</v>
      </c>
      <c r="AT42" s="74">
        <v>44</v>
      </c>
      <c r="AU42" s="75">
        <v>46092</v>
      </c>
    </row>
    <row r="43" spans="1:47">
      <c r="A43" s="81"/>
      <c r="B43" s="133" t="s">
        <v>99</v>
      </c>
      <c r="C43" s="74"/>
      <c r="D43" s="74"/>
      <c r="E43" s="74"/>
      <c r="F43" s="74"/>
      <c r="G43" s="74">
        <v>11</v>
      </c>
      <c r="H43" s="74"/>
      <c r="I43" s="74">
        <v>1</v>
      </c>
      <c r="J43" s="74">
        <v>4</v>
      </c>
      <c r="K43" s="74">
        <v>6</v>
      </c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>
        <v>11</v>
      </c>
      <c r="AJ43" s="74"/>
      <c r="AK43" s="74"/>
      <c r="AL43" s="74"/>
      <c r="AM43" s="74"/>
      <c r="AN43" s="74"/>
      <c r="AO43" s="74"/>
      <c r="AP43" s="74"/>
      <c r="AQ43" s="74"/>
      <c r="AR43" s="74">
        <v>11</v>
      </c>
      <c r="AS43" s="74">
        <v>11</v>
      </c>
      <c r="AT43" s="74">
        <v>12</v>
      </c>
      <c r="AU43" s="75">
        <v>46084</v>
      </c>
    </row>
    <row r="44" spans="1:47">
      <c r="A44" s="81"/>
      <c r="B44" s="128"/>
      <c r="C44" s="74">
        <v>3</v>
      </c>
      <c r="D44" s="74"/>
      <c r="E44" s="74"/>
      <c r="F44" s="74"/>
      <c r="G44" s="74">
        <v>1</v>
      </c>
      <c r="H44" s="74"/>
      <c r="I44" s="74"/>
      <c r="J44" s="74">
        <v>4</v>
      </c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>
        <v>4</v>
      </c>
      <c r="AJ44" s="74"/>
      <c r="AK44" s="74"/>
      <c r="AL44" s="74"/>
      <c r="AM44" s="74"/>
      <c r="AN44" s="74"/>
      <c r="AO44" s="74"/>
      <c r="AP44" s="74"/>
      <c r="AQ44" s="74"/>
      <c r="AR44" s="74">
        <v>4</v>
      </c>
      <c r="AS44" s="74">
        <v>4</v>
      </c>
      <c r="AT44" s="74">
        <v>5</v>
      </c>
      <c r="AU44" s="75">
        <v>46085</v>
      </c>
    </row>
    <row r="45" spans="1:47">
      <c r="A45" s="81"/>
      <c r="B45" s="129"/>
      <c r="C45" s="74">
        <v>3</v>
      </c>
      <c r="D45" s="74"/>
      <c r="E45" s="74"/>
      <c r="F45" s="74"/>
      <c r="G45" s="74">
        <v>1</v>
      </c>
      <c r="H45" s="74"/>
      <c r="I45" s="74"/>
      <c r="J45" s="74">
        <v>4</v>
      </c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>
        <v>4</v>
      </c>
      <c r="AJ45" s="74"/>
      <c r="AK45" s="74"/>
      <c r="AL45" s="74"/>
      <c r="AM45" s="74"/>
      <c r="AN45" s="74"/>
      <c r="AO45" s="74"/>
      <c r="AP45" s="74"/>
      <c r="AQ45" s="74"/>
      <c r="AR45" s="74">
        <v>4</v>
      </c>
      <c r="AS45" s="74">
        <v>4</v>
      </c>
      <c r="AT45" s="74">
        <v>5</v>
      </c>
      <c r="AU45" s="75">
        <v>46086</v>
      </c>
    </row>
    <row r="46" spans="1:47">
      <c r="A46" s="81"/>
      <c r="B46" s="133" t="s">
        <v>103</v>
      </c>
      <c r="C46" s="74">
        <v>5</v>
      </c>
      <c r="D46" s="74"/>
      <c r="E46" s="74"/>
      <c r="F46" s="74"/>
      <c r="G46" s="74">
        <v>6</v>
      </c>
      <c r="H46" s="74"/>
      <c r="I46" s="74">
        <v>3</v>
      </c>
      <c r="J46" s="74">
        <v>6</v>
      </c>
      <c r="K46" s="74">
        <v>2</v>
      </c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>
        <v>11</v>
      </c>
      <c r="AJ46" s="74"/>
      <c r="AK46" s="74"/>
      <c r="AL46" s="74"/>
      <c r="AM46" s="74"/>
      <c r="AN46" s="74"/>
      <c r="AO46" s="74"/>
      <c r="AP46" s="74"/>
      <c r="AQ46" s="74"/>
      <c r="AR46" s="74">
        <v>11</v>
      </c>
      <c r="AS46" s="74">
        <v>11</v>
      </c>
      <c r="AT46" s="74">
        <v>12</v>
      </c>
      <c r="AU46" s="75">
        <v>46084</v>
      </c>
    </row>
    <row r="47" spans="1:47">
      <c r="A47" s="81"/>
      <c r="B47" s="128"/>
      <c r="C47" s="74">
        <v>3</v>
      </c>
      <c r="D47" s="74"/>
      <c r="E47" s="74"/>
      <c r="F47" s="74"/>
      <c r="G47" s="74">
        <v>1</v>
      </c>
      <c r="H47" s="74"/>
      <c r="I47" s="74"/>
      <c r="J47" s="74">
        <v>4</v>
      </c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>
        <v>4</v>
      </c>
      <c r="AJ47" s="74"/>
      <c r="AK47" s="74"/>
      <c r="AL47" s="74"/>
      <c r="AM47" s="74"/>
      <c r="AN47" s="74"/>
      <c r="AO47" s="74"/>
      <c r="AP47" s="74"/>
      <c r="AQ47" s="74"/>
      <c r="AR47" s="74">
        <v>4</v>
      </c>
      <c r="AS47" s="74">
        <v>4</v>
      </c>
      <c r="AT47" s="74">
        <v>5</v>
      </c>
      <c r="AU47" s="75">
        <v>46085</v>
      </c>
    </row>
    <row r="48" spans="1:47">
      <c r="A48" s="81"/>
      <c r="B48" s="128"/>
      <c r="C48" s="74">
        <v>3</v>
      </c>
      <c r="D48" s="74"/>
      <c r="E48" s="74"/>
      <c r="F48" s="74"/>
      <c r="G48" s="74">
        <v>1</v>
      </c>
      <c r="H48" s="74"/>
      <c r="I48" s="74"/>
      <c r="J48" s="74">
        <v>4</v>
      </c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>
        <v>4</v>
      </c>
      <c r="AJ48" s="74"/>
      <c r="AK48" s="74"/>
      <c r="AL48" s="74"/>
      <c r="AM48" s="74"/>
      <c r="AN48" s="74"/>
      <c r="AO48" s="74"/>
      <c r="AP48" s="74"/>
      <c r="AQ48" s="74"/>
      <c r="AR48" s="74">
        <v>4</v>
      </c>
      <c r="AS48" s="74">
        <v>4</v>
      </c>
      <c r="AT48" s="74">
        <v>5</v>
      </c>
      <c r="AU48" s="75">
        <v>46086</v>
      </c>
    </row>
    <row r="49" spans="1:47">
      <c r="A49" s="81"/>
      <c r="B49" s="136" t="s">
        <v>108</v>
      </c>
      <c r="C49" s="74"/>
      <c r="D49" s="74"/>
      <c r="E49" s="74"/>
      <c r="F49" s="74"/>
      <c r="G49" s="74">
        <v>14</v>
      </c>
      <c r="H49" s="74">
        <v>14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>
        <v>14</v>
      </c>
      <c r="AJ49" s="74"/>
      <c r="AK49" s="74"/>
      <c r="AL49" s="74"/>
      <c r="AM49" s="74"/>
      <c r="AN49" s="74"/>
      <c r="AO49" s="74"/>
      <c r="AP49" s="74"/>
      <c r="AQ49" s="74"/>
      <c r="AR49" s="74">
        <v>14</v>
      </c>
      <c r="AS49" s="74">
        <v>14</v>
      </c>
      <c r="AT49" s="74">
        <v>14</v>
      </c>
      <c r="AU49" s="75">
        <v>46099</v>
      </c>
    </row>
    <row r="50" spans="1:47">
      <c r="A50" s="81"/>
      <c r="B50" s="137"/>
      <c r="C50" s="74"/>
      <c r="D50" s="74"/>
      <c r="E50" s="74"/>
      <c r="F50" s="74"/>
      <c r="G50" s="74">
        <v>10</v>
      </c>
      <c r="H50" s="74">
        <v>10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>
        <v>10</v>
      </c>
      <c r="AJ50" s="74"/>
      <c r="AK50" s="74"/>
      <c r="AL50" s="74"/>
      <c r="AM50" s="74"/>
      <c r="AN50" s="74"/>
      <c r="AO50" s="74"/>
      <c r="AP50" s="74"/>
      <c r="AQ50" s="74"/>
      <c r="AR50" s="74">
        <v>10</v>
      </c>
      <c r="AS50" s="74">
        <v>10</v>
      </c>
      <c r="AT50" s="74">
        <v>10</v>
      </c>
      <c r="AU50" s="75">
        <v>46100</v>
      </c>
    </row>
    <row r="51" spans="1:47">
      <c r="A51" s="81"/>
      <c r="B51" s="137"/>
      <c r="C51" s="74"/>
      <c r="D51" s="74"/>
      <c r="E51" s="74"/>
      <c r="F51" s="74"/>
      <c r="G51" s="74">
        <v>5</v>
      </c>
      <c r="H51" s="74"/>
      <c r="I51" s="74">
        <v>3</v>
      </c>
      <c r="J51" s="74">
        <v>1</v>
      </c>
      <c r="K51" s="74">
        <v>1</v>
      </c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>
        <v>5</v>
      </c>
      <c r="AJ51" s="74"/>
      <c r="AK51" s="74"/>
      <c r="AL51" s="74"/>
      <c r="AM51" s="74"/>
      <c r="AN51" s="74"/>
      <c r="AO51" s="74"/>
      <c r="AP51" s="74"/>
      <c r="AQ51" s="74"/>
      <c r="AR51" s="74">
        <v>5</v>
      </c>
      <c r="AS51" s="74">
        <v>5</v>
      </c>
      <c r="AT51" s="74">
        <v>5</v>
      </c>
      <c r="AU51" s="75">
        <v>46090</v>
      </c>
    </row>
    <row r="52" spans="1:47">
      <c r="A52" s="81"/>
      <c r="B52" s="138"/>
      <c r="C52" s="74"/>
      <c r="D52" s="74"/>
      <c r="E52" s="74"/>
      <c r="F52" s="74"/>
      <c r="G52" s="74">
        <v>5</v>
      </c>
      <c r="H52" s="74"/>
      <c r="I52" s="74">
        <v>3</v>
      </c>
      <c r="J52" s="74">
        <v>1</v>
      </c>
      <c r="K52" s="74">
        <v>1</v>
      </c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>
        <v>5</v>
      </c>
      <c r="AJ52" s="74"/>
      <c r="AK52" s="74"/>
      <c r="AL52" s="74"/>
      <c r="AM52" s="74"/>
      <c r="AN52" s="74"/>
      <c r="AO52" s="74"/>
      <c r="AP52" s="74"/>
      <c r="AQ52" s="74"/>
      <c r="AR52" s="74">
        <v>5</v>
      </c>
      <c r="AS52" s="74">
        <v>5</v>
      </c>
      <c r="AT52" s="74">
        <v>5</v>
      </c>
      <c r="AU52" s="75">
        <v>46090</v>
      </c>
    </row>
    <row r="53" spans="1:47">
      <c r="A53" s="81"/>
      <c r="B53" s="134" t="s">
        <v>199</v>
      </c>
      <c r="C53" s="74">
        <v>10</v>
      </c>
      <c r="D53" s="74">
        <v>3</v>
      </c>
      <c r="E53" s="74"/>
      <c r="F53" s="74"/>
      <c r="G53" s="74">
        <v>5</v>
      </c>
      <c r="H53" s="74"/>
      <c r="I53" s="74">
        <v>16</v>
      </c>
      <c r="J53" s="74">
        <v>2</v>
      </c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>
        <v>18</v>
      </c>
      <c r="AJ53" s="74"/>
      <c r="AK53" s="74"/>
      <c r="AL53" s="74"/>
      <c r="AM53" s="74"/>
      <c r="AN53" s="74"/>
      <c r="AO53" s="74"/>
      <c r="AP53" s="74"/>
      <c r="AQ53" s="74"/>
      <c r="AR53" s="74">
        <v>18</v>
      </c>
      <c r="AS53" s="74">
        <v>18</v>
      </c>
      <c r="AT53" s="9">
        <v>21</v>
      </c>
      <c r="AU53" s="10">
        <v>46084</v>
      </c>
    </row>
    <row r="54" spans="1:47">
      <c r="A54" s="81"/>
      <c r="B54" s="134"/>
      <c r="C54" s="74"/>
      <c r="D54" s="74"/>
      <c r="E54" s="74"/>
      <c r="F54" s="74"/>
      <c r="G54" s="74">
        <v>9</v>
      </c>
      <c r="H54" s="74"/>
      <c r="I54" s="74">
        <v>3</v>
      </c>
      <c r="J54" s="74">
        <v>5</v>
      </c>
      <c r="K54" s="74">
        <v>1</v>
      </c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>
        <v>9</v>
      </c>
      <c r="AJ54" s="74"/>
      <c r="AK54" s="74"/>
      <c r="AL54" s="74"/>
      <c r="AM54" s="74"/>
      <c r="AN54" s="74"/>
      <c r="AO54" s="74"/>
      <c r="AP54" s="74"/>
      <c r="AQ54" s="74"/>
      <c r="AR54" s="74">
        <v>9</v>
      </c>
      <c r="AS54" s="74">
        <v>9</v>
      </c>
      <c r="AT54" s="74">
        <v>16</v>
      </c>
      <c r="AU54" s="75">
        <v>46128</v>
      </c>
    </row>
    <row r="55" spans="1:47">
      <c r="A55" s="81"/>
      <c r="B55" s="134"/>
      <c r="C55" s="74"/>
      <c r="D55" s="74"/>
      <c r="E55" s="74"/>
      <c r="F55" s="74"/>
      <c r="G55" s="74">
        <v>9</v>
      </c>
      <c r="H55" s="74"/>
      <c r="I55" s="74">
        <v>3</v>
      </c>
      <c r="J55" s="74">
        <v>5</v>
      </c>
      <c r="K55" s="74">
        <v>1</v>
      </c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>
        <v>9</v>
      </c>
      <c r="AJ55" s="74"/>
      <c r="AK55" s="74"/>
      <c r="AL55" s="74"/>
      <c r="AM55" s="74"/>
      <c r="AN55" s="74"/>
      <c r="AO55" s="74"/>
      <c r="AP55" s="74"/>
      <c r="AQ55" s="74"/>
      <c r="AR55" s="74">
        <v>9</v>
      </c>
      <c r="AS55" s="74">
        <v>9</v>
      </c>
      <c r="AT55" s="74">
        <v>16</v>
      </c>
      <c r="AU55" s="75">
        <v>46128</v>
      </c>
    </row>
    <row r="56" spans="1:47">
      <c r="A56" s="81"/>
      <c r="B56" s="134"/>
      <c r="C56" s="74"/>
      <c r="D56" s="74"/>
      <c r="E56" s="74"/>
      <c r="F56" s="74"/>
      <c r="G56" s="74">
        <v>3</v>
      </c>
      <c r="H56" s="74"/>
      <c r="I56" s="74">
        <v>3</v>
      </c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>
        <v>3</v>
      </c>
      <c r="AJ56" s="74"/>
      <c r="AK56" s="74"/>
      <c r="AL56" s="74"/>
      <c r="AM56" s="74"/>
      <c r="AN56" s="74"/>
      <c r="AO56" s="74"/>
      <c r="AP56" s="74"/>
      <c r="AQ56" s="74"/>
      <c r="AR56" s="74">
        <v>3</v>
      </c>
      <c r="AS56" s="74">
        <v>3</v>
      </c>
      <c r="AT56" s="113">
        <v>31</v>
      </c>
      <c r="AU56" s="75">
        <v>46093</v>
      </c>
    </row>
    <row r="57" spans="1:47">
      <c r="A57" s="81"/>
      <c r="B57" s="134"/>
      <c r="C57" s="74">
        <v>1</v>
      </c>
      <c r="D57" s="74"/>
      <c r="E57" s="74"/>
      <c r="F57" s="74"/>
      <c r="G57" s="74">
        <v>3</v>
      </c>
      <c r="H57" s="74"/>
      <c r="I57" s="74">
        <v>3</v>
      </c>
      <c r="J57" s="74">
        <v>1</v>
      </c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>
        <v>4</v>
      </c>
      <c r="AJ57" s="74"/>
      <c r="AK57" s="74"/>
      <c r="AL57" s="74"/>
      <c r="AM57" s="74"/>
      <c r="AN57" s="74"/>
      <c r="AO57" s="74"/>
      <c r="AP57" s="74"/>
      <c r="AQ57" s="74"/>
      <c r="AR57" s="74">
        <v>4</v>
      </c>
      <c r="AS57" s="74">
        <v>4</v>
      </c>
      <c r="AT57" s="113">
        <v>31</v>
      </c>
      <c r="AU57" s="75">
        <v>46093</v>
      </c>
    </row>
    <row r="58" spans="1:47">
      <c r="A58" s="81"/>
      <c r="B58" s="134"/>
      <c r="C58" s="74">
        <v>1</v>
      </c>
      <c r="D58" s="74"/>
      <c r="E58" s="74"/>
      <c r="F58" s="74"/>
      <c r="G58" s="74">
        <v>3</v>
      </c>
      <c r="H58" s="74"/>
      <c r="I58" s="74">
        <v>4</v>
      </c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>
        <v>4</v>
      </c>
      <c r="AJ58" s="74"/>
      <c r="AK58" s="74"/>
      <c r="AL58" s="74"/>
      <c r="AM58" s="74"/>
      <c r="AN58" s="74"/>
      <c r="AO58" s="74"/>
      <c r="AP58" s="74"/>
      <c r="AQ58" s="74"/>
      <c r="AR58" s="74">
        <v>4</v>
      </c>
      <c r="AS58" s="107">
        <v>4</v>
      </c>
      <c r="AT58" s="113">
        <v>31</v>
      </c>
      <c r="AU58" s="75">
        <v>46093</v>
      </c>
    </row>
    <row r="59" spans="1:47">
      <c r="B59" s="134"/>
      <c r="C59" s="74">
        <v>1</v>
      </c>
      <c r="D59" s="74"/>
      <c r="E59" s="74"/>
      <c r="F59" s="74"/>
      <c r="G59" s="74">
        <v>3</v>
      </c>
      <c r="H59" s="74">
        <v>1</v>
      </c>
      <c r="I59" s="74">
        <v>3</v>
      </c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>
        <v>4</v>
      </c>
      <c r="AJ59" s="74"/>
      <c r="AK59" s="74"/>
      <c r="AL59" s="74"/>
      <c r="AM59" s="74"/>
      <c r="AN59" s="74"/>
      <c r="AO59" s="74"/>
      <c r="AP59" s="74"/>
      <c r="AQ59" s="74"/>
      <c r="AR59" s="74">
        <v>4</v>
      </c>
      <c r="AS59" s="74">
        <v>4</v>
      </c>
      <c r="AT59" s="113">
        <v>30</v>
      </c>
      <c r="AU59" s="75">
        <v>46093</v>
      </c>
    </row>
    <row r="60" spans="1:47">
      <c r="B60" s="134"/>
      <c r="C60" s="74"/>
      <c r="D60" s="74"/>
      <c r="E60" s="74"/>
      <c r="F60" s="74"/>
      <c r="G60" s="74">
        <v>1</v>
      </c>
      <c r="H60" s="74"/>
      <c r="I60" s="74">
        <v>1</v>
      </c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>
        <v>1</v>
      </c>
      <c r="AJ60" s="74"/>
      <c r="AK60" s="74"/>
      <c r="AL60" s="74"/>
      <c r="AM60" s="74"/>
      <c r="AN60" s="74"/>
      <c r="AO60" s="74"/>
      <c r="AP60" s="74"/>
      <c r="AQ60" s="74"/>
      <c r="AR60" s="74">
        <v>1</v>
      </c>
      <c r="AS60" s="74">
        <v>1</v>
      </c>
      <c r="AT60" s="9">
        <v>20</v>
      </c>
      <c r="AU60" s="10">
        <v>46107</v>
      </c>
    </row>
    <row r="61" spans="1:47">
      <c r="B61" s="134"/>
      <c r="C61" s="74"/>
      <c r="D61" s="74"/>
      <c r="E61" s="74"/>
      <c r="F61" s="74"/>
      <c r="G61" s="74">
        <v>1</v>
      </c>
      <c r="H61" s="74"/>
      <c r="I61" s="74">
        <v>1</v>
      </c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>
        <v>1</v>
      </c>
      <c r="AJ61" s="74"/>
      <c r="AK61" s="74"/>
      <c r="AL61" s="74"/>
      <c r="AM61" s="74"/>
      <c r="AN61" s="74"/>
      <c r="AO61" s="74"/>
      <c r="AP61" s="74"/>
      <c r="AQ61" s="74"/>
      <c r="AR61" s="74">
        <v>1</v>
      </c>
      <c r="AS61" s="74">
        <v>1</v>
      </c>
      <c r="AT61" s="9">
        <v>20</v>
      </c>
      <c r="AU61" s="10">
        <v>46107</v>
      </c>
    </row>
    <row r="62" spans="1:47">
      <c r="B62" s="134"/>
      <c r="C62" s="74">
        <v>1</v>
      </c>
      <c r="D62" s="74"/>
      <c r="E62" s="74"/>
      <c r="F62" s="74"/>
      <c r="G62" s="74">
        <v>3</v>
      </c>
      <c r="H62" s="74">
        <v>2</v>
      </c>
      <c r="I62" s="74">
        <v>2</v>
      </c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>
        <v>4</v>
      </c>
      <c r="AJ62" s="74"/>
      <c r="AK62" s="74"/>
      <c r="AL62" s="74"/>
      <c r="AM62" s="74"/>
      <c r="AN62" s="74"/>
      <c r="AO62" s="74"/>
      <c r="AP62" s="74"/>
      <c r="AQ62" s="74"/>
      <c r="AR62" s="74">
        <v>4</v>
      </c>
      <c r="AS62" s="107">
        <v>4</v>
      </c>
      <c r="AT62" s="9">
        <v>20</v>
      </c>
      <c r="AU62" s="10">
        <v>46107</v>
      </c>
    </row>
    <row r="63" spans="1:47">
      <c r="B63" s="134"/>
      <c r="C63" s="74"/>
      <c r="D63" s="74"/>
      <c r="E63" s="74"/>
      <c r="F63" s="74"/>
      <c r="G63" s="74">
        <v>4</v>
      </c>
      <c r="H63" s="74"/>
      <c r="I63" s="74">
        <v>2</v>
      </c>
      <c r="J63" s="74">
        <v>1</v>
      </c>
      <c r="K63" s="74">
        <v>1</v>
      </c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>
        <v>4</v>
      </c>
      <c r="AJ63" s="74"/>
      <c r="AK63" s="74"/>
      <c r="AL63" s="74"/>
      <c r="AM63" s="74"/>
      <c r="AN63" s="74"/>
      <c r="AO63" s="74"/>
      <c r="AP63" s="74"/>
      <c r="AQ63" s="74"/>
      <c r="AR63" s="74">
        <v>4</v>
      </c>
      <c r="AS63" s="74">
        <v>4</v>
      </c>
      <c r="AT63" s="9">
        <v>22</v>
      </c>
      <c r="AU63" s="10">
        <v>46107</v>
      </c>
    </row>
    <row r="64" spans="1:47">
      <c r="B64" s="134"/>
      <c r="C64" s="74"/>
      <c r="D64" s="74"/>
      <c r="E64" s="74"/>
      <c r="F64" s="74"/>
      <c r="G64" s="74">
        <v>1</v>
      </c>
      <c r="H64" s="74"/>
      <c r="I64" s="74">
        <v>1</v>
      </c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>
        <v>1</v>
      </c>
      <c r="AJ64" s="74"/>
      <c r="AK64" s="74"/>
      <c r="AL64" s="74"/>
      <c r="AM64" s="74"/>
      <c r="AN64" s="74"/>
      <c r="AO64" s="74"/>
      <c r="AP64" s="74"/>
      <c r="AQ64" s="74"/>
      <c r="AR64" s="74">
        <v>1</v>
      </c>
      <c r="AS64" s="74">
        <v>1</v>
      </c>
      <c r="AT64" s="7">
        <v>30</v>
      </c>
      <c r="AU64" s="10">
        <v>46100</v>
      </c>
    </row>
    <row r="65" spans="2:48">
      <c r="B65" s="134"/>
      <c r="C65" s="74">
        <v>1</v>
      </c>
      <c r="D65" s="74"/>
      <c r="E65" s="74"/>
      <c r="F65" s="74"/>
      <c r="G65" s="74">
        <v>3</v>
      </c>
      <c r="H65" s="74">
        <v>1</v>
      </c>
      <c r="I65" s="74">
        <v>1</v>
      </c>
      <c r="J65" s="74">
        <v>2</v>
      </c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>
        <v>4</v>
      </c>
      <c r="AJ65" s="74"/>
      <c r="AK65" s="74"/>
      <c r="AL65" s="74"/>
      <c r="AM65" s="74"/>
      <c r="AN65" s="74"/>
      <c r="AO65" s="74"/>
      <c r="AP65" s="74"/>
      <c r="AQ65" s="74"/>
      <c r="AR65" s="74">
        <v>4</v>
      </c>
      <c r="AS65" s="107">
        <v>4</v>
      </c>
      <c r="AT65" s="7">
        <v>30</v>
      </c>
      <c r="AU65" s="10">
        <v>46100</v>
      </c>
    </row>
    <row r="66" spans="2:48">
      <c r="B66" s="134"/>
      <c r="C66" s="84"/>
      <c r="D66" s="84"/>
      <c r="E66" s="84"/>
      <c r="F66" s="84"/>
      <c r="G66" s="84">
        <v>4</v>
      </c>
      <c r="H66" s="84"/>
      <c r="I66" s="84">
        <v>3</v>
      </c>
      <c r="J66" s="84">
        <v>1</v>
      </c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>
        <v>4</v>
      </c>
      <c r="AJ66" s="84"/>
      <c r="AK66" s="84"/>
      <c r="AL66" s="84"/>
      <c r="AM66" s="84"/>
      <c r="AN66" s="84"/>
      <c r="AO66" s="84"/>
      <c r="AP66" s="84"/>
      <c r="AQ66" s="84"/>
      <c r="AR66" s="84">
        <v>4</v>
      </c>
      <c r="AS66" s="84">
        <v>4</v>
      </c>
      <c r="AT66" s="54">
        <v>29</v>
      </c>
      <c r="AU66" s="57">
        <v>46100</v>
      </c>
    </row>
    <row r="67" spans="2:48" s="82" customFormat="1">
      <c r="G67" s="82">
        <v>4</v>
      </c>
      <c r="H67" s="82">
        <v>1</v>
      </c>
      <c r="I67" s="82">
        <v>2</v>
      </c>
      <c r="J67" s="82">
        <v>1</v>
      </c>
      <c r="AI67" s="82">
        <v>4</v>
      </c>
      <c r="AR67" s="82">
        <v>4</v>
      </c>
      <c r="AS67" s="82">
        <v>4</v>
      </c>
      <c r="AT67" s="9">
        <v>33</v>
      </c>
      <c r="AU67" s="10">
        <v>46100</v>
      </c>
    </row>
    <row r="68" spans="2:48" s="82" customFormat="1">
      <c r="G68" s="82">
        <v>4</v>
      </c>
      <c r="I68" s="82">
        <v>2</v>
      </c>
      <c r="J68" s="82">
        <v>2</v>
      </c>
      <c r="AI68" s="82">
        <v>4</v>
      </c>
      <c r="AR68" s="82">
        <v>4</v>
      </c>
      <c r="AS68" s="108">
        <v>4</v>
      </c>
      <c r="AT68" s="103">
        <v>17</v>
      </c>
      <c r="AU68" s="85">
        <v>46097</v>
      </c>
    </row>
    <row r="69" spans="2:48" s="82" customFormat="1">
      <c r="G69" s="82">
        <v>4</v>
      </c>
      <c r="I69" s="82">
        <v>2</v>
      </c>
      <c r="J69" s="82">
        <v>2</v>
      </c>
      <c r="AI69" s="82">
        <v>4</v>
      </c>
      <c r="AR69" s="82">
        <v>4</v>
      </c>
      <c r="AS69" s="108">
        <v>4</v>
      </c>
      <c r="AT69" s="103">
        <v>17</v>
      </c>
      <c r="AU69" s="85">
        <v>46098</v>
      </c>
    </row>
    <row r="70" spans="2:48" s="82" customFormat="1">
      <c r="G70" s="82">
        <v>4</v>
      </c>
      <c r="I70" s="82">
        <v>2</v>
      </c>
      <c r="J70" s="82">
        <v>2</v>
      </c>
      <c r="AI70" s="82">
        <v>4</v>
      </c>
      <c r="AR70" s="82">
        <v>4</v>
      </c>
      <c r="AS70" s="108">
        <v>4</v>
      </c>
      <c r="AT70" s="103">
        <v>17</v>
      </c>
      <c r="AU70" s="85">
        <v>46099</v>
      </c>
    </row>
    <row r="71" spans="2:48" s="82" customFormat="1">
      <c r="G71" s="82">
        <v>3</v>
      </c>
      <c r="AI71" s="82">
        <v>3</v>
      </c>
      <c r="AR71" s="82">
        <v>3</v>
      </c>
      <c r="AS71" s="82">
        <v>3</v>
      </c>
      <c r="AT71" s="82">
        <v>6</v>
      </c>
      <c r="AU71" s="85">
        <v>46092</v>
      </c>
      <c r="AV71" s="83" t="s">
        <v>76</v>
      </c>
    </row>
    <row r="72" spans="2:48" s="82" customFormat="1">
      <c r="G72" s="82">
        <v>3</v>
      </c>
      <c r="I72" s="82">
        <v>1</v>
      </c>
      <c r="J72" s="82">
        <v>2</v>
      </c>
      <c r="AI72" s="82">
        <v>3</v>
      </c>
      <c r="AR72" s="82">
        <v>3</v>
      </c>
      <c r="AS72" s="82">
        <v>3</v>
      </c>
      <c r="AT72" s="82">
        <v>6</v>
      </c>
      <c r="AU72" s="85">
        <v>46093</v>
      </c>
      <c r="AV72" s="82" t="s">
        <v>76</v>
      </c>
    </row>
    <row r="73" spans="2:48" s="82" customFormat="1">
      <c r="C73" s="82">
        <v>7</v>
      </c>
      <c r="I73" s="82">
        <v>7</v>
      </c>
      <c r="AI73" s="82">
        <v>7</v>
      </c>
      <c r="AR73" s="82">
        <v>7</v>
      </c>
      <c r="AS73" s="108">
        <v>7</v>
      </c>
      <c r="AT73" s="103">
        <v>46</v>
      </c>
      <c r="AU73" s="85">
        <v>46095</v>
      </c>
      <c r="AV73" s="82" t="s">
        <v>76</v>
      </c>
    </row>
    <row r="74" spans="2:48">
      <c r="G74">
        <v>29</v>
      </c>
      <c r="I74">
        <v>11</v>
      </c>
      <c r="J74">
        <v>14</v>
      </c>
      <c r="K74">
        <v>4</v>
      </c>
      <c r="AI74">
        <v>30</v>
      </c>
      <c r="AR74">
        <v>29</v>
      </c>
      <c r="AS74">
        <v>29</v>
      </c>
      <c r="AT74">
        <v>90</v>
      </c>
      <c r="AU74" s="85">
        <v>46096</v>
      </c>
      <c r="AV74" s="82" t="s">
        <v>76</v>
      </c>
    </row>
    <row r="76" spans="2:48">
      <c r="AT76">
        <f>22-8</f>
        <v>14</v>
      </c>
    </row>
    <row r="78" spans="2:48">
      <c r="E78">
        <f>62+12</f>
        <v>74</v>
      </c>
    </row>
  </sheetData>
  <mergeCells count="12">
    <mergeCell ref="C2:G2"/>
    <mergeCell ref="H2:K2"/>
    <mergeCell ref="L2:AK2"/>
    <mergeCell ref="AL2:AR2"/>
    <mergeCell ref="B46:B48"/>
    <mergeCell ref="B4:B7"/>
    <mergeCell ref="B53:B66"/>
    <mergeCell ref="B12:B15"/>
    <mergeCell ref="B39:B42"/>
    <mergeCell ref="B43:B45"/>
    <mergeCell ref="B36:B38"/>
    <mergeCell ref="B49:B5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0713-AD84-4F65-8F9A-D3B1D10068D8}">
  <dimension ref="A1:N72"/>
  <sheetViews>
    <sheetView tabSelected="1" workbookViewId="0">
      <selection activeCell="F71" sqref="F71"/>
    </sheetView>
  </sheetViews>
  <sheetFormatPr defaultRowHeight="15"/>
  <cols>
    <col min="1" max="1" width="42.140625" style="122" customWidth="1"/>
    <col min="2" max="2" width="47.7109375" style="122" customWidth="1"/>
    <col min="3" max="3" width="11.140625" style="122" bestFit="1" customWidth="1"/>
    <col min="4" max="4" width="34.5703125" style="122" bestFit="1" customWidth="1"/>
    <col min="5" max="5" width="14.5703125" style="122" bestFit="1" customWidth="1"/>
    <col min="6" max="6" width="59.5703125" style="122" customWidth="1"/>
    <col min="7" max="7" width="20.28515625" style="122" bestFit="1" customWidth="1"/>
    <col min="8" max="8" width="19.140625" style="122" bestFit="1" customWidth="1"/>
    <col min="9" max="10" width="9.140625" style="122"/>
    <col min="11" max="11" width="16" style="122" bestFit="1" customWidth="1"/>
    <col min="12" max="13" width="9.140625" style="122"/>
  </cols>
  <sheetData>
    <row r="1" spans="1:14">
      <c r="A1" s="205" t="s">
        <v>362</v>
      </c>
      <c r="B1" s="205" t="s">
        <v>363</v>
      </c>
      <c r="C1" s="205" t="s">
        <v>183</v>
      </c>
      <c r="D1" s="205" t="s">
        <v>184</v>
      </c>
      <c r="E1" s="205" t="s">
        <v>185</v>
      </c>
      <c r="F1" s="205" t="s">
        <v>186</v>
      </c>
      <c r="G1" s="205" t="s">
        <v>187</v>
      </c>
      <c r="H1" s="205" t="s">
        <v>188</v>
      </c>
      <c r="I1" s="205" t="s">
        <v>14</v>
      </c>
      <c r="J1" s="205" t="s">
        <v>15</v>
      </c>
      <c r="K1" s="205" t="s">
        <v>16</v>
      </c>
      <c r="L1" s="205" t="s">
        <v>17</v>
      </c>
      <c r="M1" s="205" t="s">
        <v>189</v>
      </c>
      <c r="N1" s="203"/>
    </row>
    <row r="2" spans="1:14" ht="29.25" customHeight="1">
      <c r="A2" s="205" t="s">
        <v>190</v>
      </c>
      <c r="B2" s="206" t="s">
        <v>57</v>
      </c>
      <c r="C2" s="98">
        <v>46092</v>
      </c>
      <c r="D2" s="204" t="s">
        <v>364</v>
      </c>
      <c r="E2" s="204" t="s">
        <v>323</v>
      </c>
      <c r="F2" s="206" t="s">
        <v>365</v>
      </c>
      <c r="G2" s="204">
        <v>5</v>
      </c>
      <c r="H2" s="204">
        <v>4</v>
      </c>
      <c r="I2" s="204">
        <v>0</v>
      </c>
      <c r="J2" s="204">
        <v>0</v>
      </c>
      <c r="K2" s="204">
        <v>0</v>
      </c>
      <c r="L2" s="204">
        <v>0</v>
      </c>
      <c r="M2" s="204">
        <v>9</v>
      </c>
    </row>
    <row r="3" spans="1:14">
      <c r="A3" s="205" t="s">
        <v>190</v>
      </c>
      <c r="B3" s="206" t="s">
        <v>57</v>
      </c>
      <c r="C3" s="98">
        <v>46093</v>
      </c>
      <c r="D3" s="204" t="s">
        <v>65</v>
      </c>
      <c r="E3" s="204" t="s">
        <v>323</v>
      </c>
      <c r="F3" s="206" t="s">
        <v>336</v>
      </c>
      <c r="G3" s="204">
        <v>6</v>
      </c>
      <c r="H3" s="204">
        <v>10</v>
      </c>
      <c r="I3" s="204">
        <v>0</v>
      </c>
      <c r="J3" s="204">
        <v>0</v>
      </c>
      <c r="K3" s="204">
        <v>0</v>
      </c>
      <c r="L3" s="204">
        <v>0</v>
      </c>
      <c r="M3" s="204">
        <v>16</v>
      </c>
    </row>
    <row r="4" spans="1:14" ht="19.5" customHeight="1">
      <c r="A4" s="205" t="s">
        <v>190</v>
      </c>
      <c r="B4" s="206" t="s">
        <v>337</v>
      </c>
      <c r="C4" s="98">
        <v>46098</v>
      </c>
      <c r="D4" s="204" t="s">
        <v>366</v>
      </c>
      <c r="E4" s="204" t="s">
        <v>323</v>
      </c>
      <c r="F4" s="206" t="s">
        <v>367</v>
      </c>
      <c r="G4" s="204">
        <v>5</v>
      </c>
      <c r="H4" s="204">
        <v>10</v>
      </c>
      <c r="I4" s="204">
        <v>0</v>
      </c>
      <c r="J4" s="204">
        <v>0</v>
      </c>
      <c r="K4" s="204">
        <v>0</v>
      </c>
      <c r="L4" s="204">
        <v>0</v>
      </c>
      <c r="M4" s="204">
        <v>15</v>
      </c>
    </row>
    <row r="5" spans="1:14" ht="33.75" customHeight="1">
      <c r="A5" s="205" t="s">
        <v>190</v>
      </c>
      <c r="B5" s="206" t="s">
        <v>57</v>
      </c>
      <c r="C5" s="98">
        <v>46192</v>
      </c>
      <c r="D5" s="204" t="s">
        <v>65</v>
      </c>
      <c r="E5" s="204" t="s">
        <v>323</v>
      </c>
      <c r="F5" s="206" t="s">
        <v>368</v>
      </c>
      <c r="G5" s="204">
        <v>5</v>
      </c>
      <c r="H5" s="204">
        <v>14</v>
      </c>
      <c r="I5" s="204">
        <v>0</v>
      </c>
      <c r="J5" s="204">
        <v>0</v>
      </c>
      <c r="K5" s="204">
        <v>0</v>
      </c>
      <c r="L5" s="204">
        <v>0</v>
      </c>
      <c r="M5" s="204">
        <v>19</v>
      </c>
    </row>
    <row r="6" spans="1:14">
      <c r="A6" s="205" t="s">
        <v>190</v>
      </c>
      <c r="B6" s="206" t="s">
        <v>57</v>
      </c>
      <c r="C6" s="98">
        <v>46085</v>
      </c>
      <c r="D6" s="204" t="s">
        <v>369</v>
      </c>
      <c r="E6" s="204" t="s">
        <v>192</v>
      </c>
      <c r="F6" s="206" t="s">
        <v>340</v>
      </c>
      <c r="G6" s="204">
        <v>24</v>
      </c>
      <c r="H6" s="204">
        <v>10</v>
      </c>
      <c r="I6" s="204">
        <v>0</v>
      </c>
      <c r="J6" s="204">
        <v>0</v>
      </c>
      <c r="K6" s="204">
        <v>0</v>
      </c>
      <c r="L6" s="204">
        <v>0</v>
      </c>
      <c r="M6" s="204">
        <v>34</v>
      </c>
    </row>
    <row r="7" spans="1:14">
      <c r="A7" s="205" t="s">
        <v>190</v>
      </c>
      <c r="B7" s="206" t="s">
        <v>57</v>
      </c>
      <c r="C7" s="98">
        <v>46094</v>
      </c>
      <c r="D7" s="204" t="s">
        <v>370</v>
      </c>
      <c r="E7" s="204" t="s">
        <v>192</v>
      </c>
      <c r="F7" s="204" t="s">
        <v>156</v>
      </c>
      <c r="G7" s="204">
        <v>17</v>
      </c>
      <c r="H7" s="204">
        <v>0</v>
      </c>
      <c r="I7" s="204">
        <v>0</v>
      </c>
      <c r="J7" s="204">
        <v>0</v>
      </c>
      <c r="K7" s="204">
        <v>0</v>
      </c>
      <c r="L7" s="204">
        <v>0</v>
      </c>
      <c r="M7" s="204">
        <v>17</v>
      </c>
    </row>
    <row r="8" spans="1:14">
      <c r="A8" s="205" t="s">
        <v>190</v>
      </c>
      <c r="B8" s="206" t="s">
        <v>57</v>
      </c>
      <c r="C8" s="98">
        <v>46094</v>
      </c>
      <c r="D8" s="204" t="s">
        <v>254</v>
      </c>
      <c r="E8" s="204" t="s">
        <v>192</v>
      </c>
      <c r="F8" s="204" t="s">
        <v>156</v>
      </c>
      <c r="G8" s="204">
        <v>10</v>
      </c>
      <c r="H8" s="204">
        <v>0</v>
      </c>
      <c r="I8" s="204">
        <v>0</v>
      </c>
      <c r="J8" s="204">
        <v>0</v>
      </c>
      <c r="K8" s="204">
        <v>0</v>
      </c>
      <c r="L8" s="204">
        <v>0</v>
      </c>
      <c r="M8" s="204">
        <v>10</v>
      </c>
    </row>
    <row r="9" spans="1:14">
      <c r="A9" s="205" t="s">
        <v>190</v>
      </c>
      <c r="B9" s="206" t="s">
        <v>57</v>
      </c>
      <c r="C9" s="98">
        <v>46101</v>
      </c>
      <c r="D9" s="204" t="s">
        <v>371</v>
      </c>
      <c r="E9" s="204" t="s">
        <v>192</v>
      </c>
      <c r="F9" s="204" t="s">
        <v>156</v>
      </c>
      <c r="G9" s="204">
        <v>15</v>
      </c>
      <c r="H9" s="204">
        <v>4</v>
      </c>
      <c r="I9" s="204">
        <v>0</v>
      </c>
      <c r="J9" s="204">
        <v>0</v>
      </c>
      <c r="K9" s="204">
        <v>0</v>
      </c>
      <c r="L9" s="204">
        <v>0</v>
      </c>
      <c r="M9" s="204">
        <v>19</v>
      </c>
    </row>
    <row r="10" spans="1:14">
      <c r="A10" s="205" t="s">
        <v>190</v>
      </c>
      <c r="B10" s="206" t="s">
        <v>57</v>
      </c>
      <c r="C10" s="98">
        <v>46085</v>
      </c>
      <c r="D10" s="204" t="s">
        <v>270</v>
      </c>
      <c r="E10" s="204" t="s">
        <v>75</v>
      </c>
      <c r="F10" s="204" t="s">
        <v>341</v>
      </c>
      <c r="G10" s="204">
        <v>8</v>
      </c>
      <c r="H10" s="204">
        <v>1</v>
      </c>
      <c r="I10" s="204">
        <v>4</v>
      </c>
      <c r="J10" s="204">
        <v>0</v>
      </c>
      <c r="K10" s="204">
        <v>0</v>
      </c>
      <c r="L10" s="204">
        <v>0</v>
      </c>
      <c r="M10" s="204">
        <v>9</v>
      </c>
    </row>
    <row r="11" spans="1:14">
      <c r="A11" s="205" t="s">
        <v>190</v>
      </c>
      <c r="B11" s="204" t="s">
        <v>342</v>
      </c>
      <c r="C11" s="98">
        <v>46098</v>
      </c>
      <c r="D11" s="204" t="s">
        <v>80</v>
      </c>
      <c r="E11" s="204" t="s">
        <v>75</v>
      </c>
      <c r="F11" s="206" t="s">
        <v>343</v>
      </c>
      <c r="G11" s="204">
        <v>8</v>
      </c>
      <c r="H11" s="204">
        <v>3</v>
      </c>
      <c r="I11" s="204">
        <v>0</v>
      </c>
      <c r="J11" s="204">
        <v>0</v>
      </c>
      <c r="K11" s="204">
        <v>0</v>
      </c>
      <c r="L11" s="204">
        <v>0</v>
      </c>
      <c r="M11" s="204">
        <v>11</v>
      </c>
    </row>
    <row r="12" spans="1:14">
      <c r="A12" s="205" t="s">
        <v>190</v>
      </c>
      <c r="B12" s="206" t="s">
        <v>57</v>
      </c>
      <c r="C12" s="98">
        <v>46101</v>
      </c>
      <c r="D12" s="204" t="s">
        <v>270</v>
      </c>
      <c r="E12" s="204" t="s">
        <v>75</v>
      </c>
      <c r="F12" s="206" t="s">
        <v>344</v>
      </c>
      <c r="G12" s="204">
        <v>4</v>
      </c>
      <c r="H12" s="204">
        <v>6</v>
      </c>
      <c r="I12" s="204">
        <v>0</v>
      </c>
      <c r="J12" s="204">
        <v>0</v>
      </c>
      <c r="K12" s="204">
        <v>0</v>
      </c>
      <c r="L12" s="204">
        <v>0</v>
      </c>
      <c r="M12" s="204">
        <v>10</v>
      </c>
    </row>
    <row r="13" spans="1:14">
      <c r="A13" s="205" t="s">
        <v>190</v>
      </c>
      <c r="B13" s="206" t="s">
        <v>57</v>
      </c>
      <c r="C13" s="98">
        <v>46109</v>
      </c>
      <c r="D13" s="204" t="s">
        <v>80</v>
      </c>
      <c r="E13" s="204" t="s">
        <v>75</v>
      </c>
      <c r="F13" s="204" t="s">
        <v>156</v>
      </c>
      <c r="G13" s="204">
        <v>50</v>
      </c>
      <c r="H13" s="204">
        <v>14</v>
      </c>
      <c r="I13" s="204">
        <v>0</v>
      </c>
      <c r="J13" s="204">
        <v>0</v>
      </c>
      <c r="K13" s="204">
        <v>0</v>
      </c>
      <c r="L13" s="204">
        <v>0</v>
      </c>
      <c r="M13" s="204">
        <v>64</v>
      </c>
    </row>
    <row r="14" spans="1:14">
      <c r="A14" s="205" t="s">
        <v>190</v>
      </c>
      <c r="B14" s="206" t="s">
        <v>57</v>
      </c>
      <c r="C14" s="98">
        <v>46105</v>
      </c>
      <c r="D14" s="204" t="s">
        <v>372</v>
      </c>
      <c r="E14" s="204" t="s">
        <v>194</v>
      </c>
      <c r="F14" s="204" t="s">
        <v>341</v>
      </c>
      <c r="G14" s="204">
        <v>50</v>
      </c>
      <c r="H14" s="204">
        <v>5</v>
      </c>
      <c r="I14" s="204">
        <v>0</v>
      </c>
      <c r="J14" s="204">
        <v>0</v>
      </c>
      <c r="K14" s="204">
        <v>0</v>
      </c>
      <c r="L14" s="204">
        <v>0</v>
      </c>
      <c r="M14" s="204">
        <v>55</v>
      </c>
    </row>
    <row r="15" spans="1:14">
      <c r="A15" s="205" t="s">
        <v>190</v>
      </c>
      <c r="B15" s="206" t="s">
        <v>57</v>
      </c>
      <c r="C15" s="98">
        <v>46105</v>
      </c>
      <c r="D15" s="204" t="s">
        <v>372</v>
      </c>
      <c r="E15" s="204" t="s">
        <v>194</v>
      </c>
      <c r="F15" s="204" t="s">
        <v>373</v>
      </c>
      <c r="G15" s="204">
        <v>50</v>
      </c>
      <c r="H15" s="204">
        <v>5</v>
      </c>
      <c r="I15" s="204">
        <v>0</v>
      </c>
      <c r="J15" s="204">
        <v>0</v>
      </c>
      <c r="K15" s="204">
        <v>0</v>
      </c>
      <c r="L15" s="204">
        <v>0</v>
      </c>
      <c r="M15" s="204">
        <v>55</v>
      </c>
    </row>
    <row r="16" spans="1:14">
      <c r="A16" s="205" t="s">
        <v>190</v>
      </c>
      <c r="B16" s="206" t="s">
        <v>57</v>
      </c>
      <c r="C16" s="98">
        <v>46105</v>
      </c>
      <c r="D16" s="204" t="s">
        <v>372</v>
      </c>
      <c r="E16" s="204" t="s">
        <v>194</v>
      </c>
      <c r="F16" s="204" t="s">
        <v>373</v>
      </c>
      <c r="G16" s="204">
        <v>50</v>
      </c>
      <c r="H16" s="204">
        <v>5</v>
      </c>
      <c r="I16" s="204">
        <v>3</v>
      </c>
      <c r="J16" s="204">
        <v>1</v>
      </c>
      <c r="K16" s="204">
        <v>0</v>
      </c>
      <c r="L16" s="204">
        <v>0</v>
      </c>
      <c r="M16" s="204">
        <v>51</v>
      </c>
    </row>
    <row r="17" spans="1:13">
      <c r="A17" s="205" t="s">
        <v>190</v>
      </c>
      <c r="B17" s="206" t="s">
        <v>57</v>
      </c>
      <c r="C17" s="98">
        <v>46105</v>
      </c>
      <c r="D17" s="204" t="s">
        <v>372</v>
      </c>
      <c r="E17" s="204" t="s">
        <v>194</v>
      </c>
      <c r="F17" s="204" t="s">
        <v>373</v>
      </c>
      <c r="G17" s="204">
        <v>53</v>
      </c>
      <c r="H17" s="204">
        <v>5</v>
      </c>
      <c r="I17" s="204">
        <v>1</v>
      </c>
      <c r="J17" s="204">
        <v>4</v>
      </c>
      <c r="K17" s="204">
        <v>0</v>
      </c>
      <c r="L17" s="204">
        <v>0</v>
      </c>
      <c r="M17" s="204">
        <v>53</v>
      </c>
    </row>
    <row r="18" spans="1:13">
      <c r="A18" s="205" t="s">
        <v>190</v>
      </c>
      <c r="B18" s="206" t="s">
        <v>57</v>
      </c>
      <c r="C18" s="98">
        <v>46105</v>
      </c>
      <c r="D18" s="204" t="s">
        <v>372</v>
      </c>
      <c r="E18" s="204" t="s">
        <v>194</v>
      </c>
      <c r="F18" s="204" t="s">
        <v>373</v>
      </c>
      <c r="G18" s="204">
        <v>53</v>
      </c>
      <c r="H18" s="204">
        <v>5</v>
      </c>
      <c r="I18" s="204">
        <v>0</v>
      </c>
      <c r="J18" s="204">
        <v>4</v>
      </c>
      <c r="K18" s="204">
        <v>0</v>
      </c>
      <c r="L18" s="204">
        <v>0</v>
      </c>
      <c r="M18" s="204">
        <v>54</v>
      </c>
    </row>
    <row r="19" spans="1:13">
      <c r="A19" s="205" t="s">
        <v>190</v>
      </c>
      <c r="B19" s="206" t="s">
        <v>57</v>
      </c>
      <c r="C19" s="98">
        <v>46105</v>
      </c>
      <c r="D19" s="204" t="s">
        <v>372</v>
      </c>
      <c r="E19" s="204" t="s">
        <v>194</v>
      </c>
      <c r="F19" s="204" t="s">
        <v>373</v>
      </c>
      <c r="G19" s="204">
        <v>50</v>
      </c>
      <c r="H19" s="204">
        <v>0</v>
      </c>
      <c r="I19" s="204">
        <v>2</v>
      </c>
      <c r="J19" s="204">
        <v>10</v>
      </c>
      <c r="K19" s="204">
        <v>0</v>
      </c>
      <c r="L19" s="204">
        <v>0</v>
      </c>
      <c r="M19" s="204">
        <v>38</v>
      </c>
    </row>
    <row r="20" spans="1:13">
      <c r="A20" s="205" t="s">
        <v>190</v>
      </c>
      <c r="B20" s="206" t="s">
        <v>57</v>
      </c>
      <c r="C20" s="98">
        <v>46105</v>
      </c>
      <c r="D20" s="204" t="s">
        <v>372</v>
      </c>
      <c r="E20" s="204" t="s">
        <v>194</v>
      </c>
      <c r="F20" s="204" t="s">
        <v>373</v>
      </c>
      <c r="G20" s="204">
        <v>50</v>
      </c>
      <c r="H20" s="204">
        <v>0</v>
      </c>
      <c r="I20" s="204">
        <v>8</v>
      </c>
      <c r="J20" s="204">
        <v>0</v>
      </c>
      <c r="K20" s="204">
        <v>0</v>
      </c>
      <c r="L20" s="204">
        <v>0</v>
      </c>
      <c r="M20" s="204">
        <v>42</v>
      </c>
    </row>
    <row r="21" spans="1:13">
      <c r="A21" s="205" t="s">
        <v>190</v>
      </c>
      <c r="B21" s="206" t="s">
        <v>57</v>
      </c>
      <c r="C21" s="98">
        <v>46105</v>
      </c>
      <c r="D21" s="204" t="s">
        <v>372</v>
      </c>
      <c r="E21" s="204" t="s">
        <v>194</v>
      </c>
      <c r="F21" s="204" t="s">
        <v>373</v>
      </c>
      <c r="G21" s="204">
        <v>50</v>
      </c>
      <c r="H21" s="204">
        <v>0</v>
      </c>
      <c r="I21" s="204">
        <v>2</v>
      </c>
      <c r="J21" s="204">
        <v>0</v>
      </c>
      <c r="K21" s="204">
        <v>0</v>
      </c>
      <c r="L21" s="204">
        <v>0</v>
      </c>
      <c r="M21" s="204">
        <v>48</v>
      </c>
    </row>
    <row r="22" spans="1:13">
      <c r="A22" s="205" t="s">
        <v>190</v>
      </c>
      <c r="B22" s="206" t="s">
        <v>57</v>
      </c>
      <c r="C22" s="98">
        <v>46105</v>
      </c>
      <c r="D22" s="204" t="s">
        <v>372</v>
      </c>
      <c r="E22" s="204" t="s">
        <v>194</v>
      </c>
      <c r="F22" s="204" t="s">
        <v>373</v>
      </c>
      <c r="G22" s="204">
        <v>50</v>
      </c>
      <c r="H22" s="204">
        <v>5</v>
      </c>
      <c r="I22" s="204">
        <v>0</v>
      </c>
      <c r="J22" s="204">
        <v>0</v>
      </c>
      <c r="K22" s="204">
        <v>0</v>
      </c>
      <c r="L22" s="204">
        <v>0</v>
      </c>
      <c r="M22" s="204">
        <v>55</v>
      </c>
    </row>
    <row r="23" spans="1:13">
      <c r="A23" s="205" t="s">
        <v>190</v>
      </c>
      <c r="B23" s="206" t="s">
        <v>57</v>
      </c>
      <c r="C23" s="98">
        <v>46105</v>
      </c>
      <c r="D23" s="204" t="s">
        <v>372</v>
      </c>
      <c r="E23" s="204" t="s">
        <v>194</v>
      </c>
      <c r="F23" s="204" t="s">
        <v>373</v>
      </c>
      <c r="G23" s="204">
        <v>50</v>
      </c>
      <c r="H23" s="204">
        <v>0</v>
      </c>
      <c r="I23" s="204">
        <v>1</v>
      </c>
      <c r="J23" s="204">
        <v>4</v>
      </c>
      <c r="K23" s="204">
        <v>0</v>
      </c>
      <c r="L23" s="204">
        <v>0</v>
      </c>
      <c r="M23" s="204">
        <v>45</v>
      </c>
    </row>
    <row r="24" spans="1:13">
      <c r="A24" s="205" t="s">
        <v>190</v>
      </c>
      <c r="B24" s="206" t="s">
        <v>57</v>
      </c>
      <c r="C24" s="98">
        <v>46105</v>
      </c>
      <c r="D24" s="204" t="s">
        <v>372</v>
      </c>
      <c r="E24" s="204" t="s">
        <v>194</v>
      </c>
      <c r="F24" s="204" t="s">
        <v>373</v>
      </c>
      <c r="G24" s="204">
        <v>49</v>
      </c>
      <c r="H24" s="204">
        <v>0</v>
      </c>
      <c r="I24" s="204">
        <v>1</v>
      </c>
      <c r="J24" s="204">
        <v>0</v>
      </c>
      <c r="K24" s="204">
        <v>0</v>
      </c>
      <c r="L24" s="204">
        <v>0</v>
      </c>
      <c r="M24" s="204">
        <v>48</v>
      </c>
    </row>
    <row r="25" spans="1:13">
      <c r="A25" s="205" t="s">
        <v>190</v>
      </c>
      <c r="B25" s="206" t="s">
        <v>57</v>
      </c>
      <c r="C25" s="98">
        <v>46105</v>
      </c>
      <c r="D25" s="204" t="s">
        <v>372</v>
      </c>
      <c r="E25" s="204" t="s">
        <v>194</v>
      </c>
      <c r="F25" s="204" t="s">
        <v>373</v>
      </c>
      <c r="G25" s="204">
        <v>50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50</v>
      </c>
    </row>
    <row r="26" spans="1:13">
      <c r="A26" s="205" t="s">
        <v>190</v>
      </c>
      <c r="B26" s="206" t="s">
        <v>57</v>
      </c>
      <c r="C26" s="98">
        <v>46105</v>
      </c>
      <c r="D26" s="204" t="s">
        <v>372</v>
      </c>
      <c r="E26" s="204" t="s">
        <v>194</v>
      </c>
      <c r="F26" s="204" t="s">
        <v>373</v>
      </c>
      <c r="G26" s="204">
        <v>50</v>
      </c>
      <c r="H26" s="204">
        <v>0</v>
      </c>
      <c r="I26" s="204">
        <v>0</v>
      </c>
      <c r="J26" s="204">
        <v>1</v>
      </c>
      <c r="K26" s="204">
        <v>0</v>
      </c>
      <c r="L26" s="204">
        <v>0</v>
      </c>
      <c r="M26" s="204">
        <v>49</v>
      </c>
    </row>
    <row r="27" spans="1:13">
      <c r="A27" s="205" t="s">
        <v>190</v>
      </c>
      <c r="B27" s="206" t="s">
        <v>57</v>
      </c>
      <c r="C27" s="98">
        <v>46105</v>
      </c>
      <c r="D27" s="204" t="s">
        <v>372</v>
      </c>
      <c r="E27" s="204" t="s">
        <v>194</v>
      </c>
      <c r="F27" s="204" t="s">
        <v>373</v>
      </c>
      <c r="G27" s="204">
        <v>50</v>
      </c>
      <c r="H27" s="204">
        <v>5</v>
      </c>
      <c r="I27" s="204">
        <v>0</v>
      </c>
      <c r="J27" s="204">
        <v>0</v>
      </c>
      <c r="K27" s="204">
        <v>0</v>
      </c>
      <c r="L27" s="204">
        <v>0</v>
      </c>
      <c r="M27" s="204">
        <v>55</v>
      </c>
    </row>
    <row r="28" spans="1:13">
      <c r="A28" s="205" t="s">
        <v>190</v>
      </c>
      <c r="B28" s="206" t="s">
        <v>57</v>
      </c>
      <c r="C28" s="98">
        <v>46105</v>
      </c>
      <c r="D28" s="204" t="s">
        <v>372</v>
      </c>
      <c r="E28" s="204" t="s">
        <v>194</v>
      </c>
      <c r="F28" s="204" t="s">
        <v>373</v>
      </c>
      <c r="G28" s="204">
        <v>52</v>
      </c>
      <c r="H28" s="204">
        <v>5</v>
      </c>
      <c r="I28" s="204">
        <v>0</v>
      </c>
      <c r="J28" s="204">
        <v>0</v>
      </c>
      <c r="K28" s="204">
        <v>0</v>
      </c>
      <c r="L28" s="204">
        <v>0</v>
      </c>
      <c r="M28" s="204">
        <v>57</v>
      </c>
    </row>
    <row r="29" spans="1:13">
      <c r="A29" s="205" t="s">
        <v>190</v>
      </c>
      <c r="B29" s="206" t="s">
        <v>57</v>
      </c>
      <c r="C29" s="98">
        <v>46105</v>
      </c>
      <c r="D29" s="204" t="s">
        <v>372</v>
      </c>
      <c r="E29" s="204" t="s">
        <v>194</v>
      </c>
      <c r="F29" s="204" t="s">
        <v>373</v>
      </c>
      <c r="G29" s="204">
        <v>9</v>
      </c>
      <c r="H29" s="204">
        <v>3</v>
      </c>
      <c r="I29" s="204">
        <v>0</v>
      </c>
      <c r="J29" s="204">
        <v>0</v>
      </c>
      <c r="K29" s="204">
        <v>0</v>
      </c>
      <c r="L29" s="204">
        <v>0</v>
      </c>
      <c r="M29" s="204">
        <v>12</v>
      </c>
    </row>
    <row r="30" spans="1:13">
      <c r="A30" s="205" t="s">
        <v>190</v>
      </c>
      <c r="B30" s="206" t="s">
        <v>57</v>
      </c>
      <c r="C30" s="98">
        <v>46105</v>
      </c>
      <c r="D30" s="204" t="s">
        <v>372</v>
      </c>
      <c r="E30" s="204" t="s">
        <v>194</v>
      </c>
      <c r="F30" s="204" t="s">
        <v>373</v>
      </c>
      <c r="G30" s="204">
        <v>13</v>
      </c>
      <c r="H30" s="204">
        <v>7</v>
      </c>
      <c r="I30" s="204">
        <v>0</v>
      </c>
      <c r="J30" s="204">
        <v>0</v>
      </c>
      <c r="K30" s="204">
        <v>0</v>
      </c>
      <c r="L30" s="204">
        <v>0</v>
      </c>
      <c r="M30" s="204">
        <f>13+7</f>
        <v>20</v>
      </c>
    </row>
    <row r="31" spans="1:13">
      <c r="A31" s="205" t="s">
        <v>190</v>
      </c>
      <c r="B31" s="206" t="s">
        <v>57</v>
      </c>
      <c r="C31" s="98">
        <v>46104</v>
      </c>
      <c r="D31" s="204" t="s">
        <v>372</v>
      </c>
      <c r="E31" s="204" t="s">
        <v>194</v>
      </c>
      <c r="F31" s="204" t="s">
        <v>374</v>
      </c>
      <c r="G31" s="204">
        <v>12</v>
      </c>
      <c r="H31" s="204">
        <v>5</v>
      </c>
      <c r="I31" s="204">
        <v>0</v>
      </c>
      <c r="J31" s="204">
        <v>0</v>
      </c>
      <c r="K31" s="204">
        <v>0</v>
      </c>
      <c r="L31" s="204">
        <v>0</v>
      </c>
      <c r="M31" s="204">
        <f>12+5</f>
        <v>17</v>
      </c>
    </row>
    <row r="32" spans="1:13">
      <c r="A32" s="205" t="s">
        <v>190</v>
      </c>
      <c r="B32" s="206" t="s">
        <v>57</v>
      </c>
      <c r="C32" s="98">
        <v>46107</v>
      </c>
      <c r="D32" s="204" t="s">
        <v>372</v>
      </c>
      <c r="E32" s="204" t="s">
        <v>194</v>
      </c>
      <c r="F32" s="204" t="s">
        <v>374</v>
      </c>
      <c r="G32" s="204">
        <v>6</v>
      </c>
      <c r="H32" s="204">
        <v>6</v>
      </c>
      <c r="I32" s="204">
        <v>0</v>
      </c>
      <c r="J32" s="204">
        <v>0</v>
      </c>
      <c r="K32" s="204">
        <v>0</v>
      </c>
      <c r="L32" s="204">
        <v>0</v>
      </c>
      <c r="M32" s="204">
        <v>12</v>
      </c>
    </row>
    <row r="33" spans="1:13">
      <c r="A33" s="205" t="s">
        <v>190</v>
      </c>
      <c r="B33" s="206" t="s">
        <v>57</v>
      </c>
      <c r="C33" s="98">
        <v>46108</v>
      </c>
      <c r="D33" s="204" t="s">
        <v>372</v>
      </c>
      <c r="E33" s="204" t="s">
        <v>194</v>
      </c>
      <c r="F33" s="204" t="s">
        <v>374</v>
      </c>
      <c r="G33" s="204">
        <v>12</v>
      </c>
      <c r="H33" s="204">
        <v>7</v>
      </c>
      <c r="I33" s="204">
        <v>0</v>
      </c>
      <c r="J33" s="204">
        <v>0</v>
      </c>
      <c r="K33" s="204">
        <v>0</v>
      </c>
      <c r="L33" s="204">
        <v>0</v>
      </c>
      <c r="M33" s="204">
        <f>12+7</f>
        <v>19</v>
      </c>
    </row>
    <row r="34" spans="1:13">
      <c r="A34" s="205" t="s">
        <v>190</v>
      </c>
      <c r="B34" s="206" t="s">
        <v>57</v>
      </c>
      <c r="C34" s="98">
        <v>46094</v>
      </c>
      <c r="D34" s="204" t="s">
        <v>375</v>
      </c>
      <c r="E34" s="204" t="s">
        <v>195</v>
      </c>
      <c r="F34" s="206" t="s">
        <v>347</v>
      </c>
      <c r="G34" s="204">
        <v>18</v>
      </c>
      <c r="H34" s="204">
        <v>12</v>
      </c>
      <c r="I34" s="204">
        <v>0</v>
      </c>
      <c r="J34" s="204">
        <v>0</v>
      </c>
      <c r="K34" s="204">
        <v>0</v>
      </c>
      <c r="L34" s="204">
        <v>0</v>
      </c>
      <c r="M34" s="204">
        <f>12+18</f>
        <v>30</v>
      </c>
    </row>
    <row r="35" spans="1:13">
      <c r="A35" s="205" t="s">
        <v>190</v>
      </c>
      <c r="B35" s="206" t="s">
        <v>57</v>
      </c>
      <c r="C35" s="98">
        <v>46104</v>
      </c>
      <c r="D35" s="204" t="s">
        <v>376</v>
      </c>
      <c r="E35" s="204" t="s">
        <v>195</v>
      </c>
      <c r="F35" s="204" t="s">
        <v>348</v>
      </c>
      <c r="G35" s="204">
        <v>26</v>
      </c>
      <c r="H35" s="204">
        <v>24</v>
      </c>
      <c r="I35" s="204">
        <v>0</v>
      </c>
      <c r="J35" s="204">
        <v>0</v>
      </c>
      <c r="K35" s="204">
        <v>0</v>
      </c>
      <c r="L35" s="204">
        <v>0</v>
      </c>
      <c r="M35" s="204">
        <f>24+26</f>
        <v>50</v>
      </c>
    </row>
    <row r="36" spans="1:13">
      <c r="A36" s="205" t="s">
        <v>190</v>
      </c>
      <c r="B36" s="206" t="s">
        <v>57</v>
      </c>
      <c r="C36" s="98">
        <v>46104</v>
      </c>
      <c r="D36" s="204" t="s">
        <v>376</v>
      </c>
      <c r="E36" s="204" t="s">
        <v>195</v>
      </c>
      <c r="F36" s="204" t="s">
        <v>349</v>
      </c>
      <c r="G36" s="204">
        <v>20</v>
      </c>
      <c r="H36" s="204">
        <v>30</v>
      </c>
      <c r="I36" s="204">
        <v>0</v>
      </c>
      <c r="J36" s="204">
        <v>0</v>
      </c>
      <c r="K36" s="204">
        <v>0</v>
      </c>
      <c r="L36" s="204">
        <v>0</v>
      </c>
      <c r="M36" s="204">
        <f>30+20</f>
        <v>50</v>
      </c>
    </row>
    <row r="37" spans="1:13">
      <c r="A37" s="205" t="s">
        <v>190</v>
      </c>
      <c r="B37" s="206" t="s">
        <v>57</v>
      </c>
      <c r="C37" s="98">
        <v>46085</v>
      </c>
      <c r="D37" s="204" t="s">
        <v>98</v>
      </c>
      <c r="E37" s="204" t="s">
        <v>196</v>
      </c>
      <c r="F37" s="204" t="s">
        <v>350</v>
      </c>
      <c r="G37" s="204">
        <v>14</v>
      </c>
      <c r="H37" s="204">
        <v>43</v>
      </c>
      <c r="I37" s="204">
        <v>0</v>
      </c>
      <c r="J37" s="204">
        <v>0</v>
      </c>
      <c r="K37" s="204">
        <v>0</v>
      </c>
      <c r="L37" s="204">
        <v>0</v>
      </c>
      <c r="M37" s="204">
        <f>43+14</f>
        <v>57</v>
      </c>
    </row>
    <row r="38" spans="1:13">
      <c r="A38" s="205" t="s">
        <v>190</v>
      </c>
      <c r="B38" s="206" t="s">
        <v>57</v>
      </c>
      <c r="C38" s="98">
        <v>46090</v>
      </c>
      <c r="D38" s="204" t="s">
        <v>98</v>
      </c>
      <c r="E38" s="204" t="s">
        <v>196</v>
      </c>
      <c r="F38" s="204" t="s">
        <v>351</v>
      </c>
      <c r="G38" s="204">
        <v>4</v>
      </c>
      <c r="H38" s="204">
        <v>6</v>
      </c>
      <c r="I38" s="204">
        <v>0</v>
      </c>
      <c r="J38" s="204">
        <v>0</v>
      </c>
      <c r="K38" s="204">
        <v>0</v>
      </c>
      <c r="L38" s="204">
        <v>0</v>
      </c>
      <c r="M38" s="204">
        <v>10</v>
      </c>
    </row>
    <row r="39" spans="1:13">
      <c r="A39" s="205" t="s">
        <v>190</v>
      </c>
      <c r="B39" s="206" t="s">
        <v>57</v>
      </c>
      <c r="C39" s="98">
        <v>46090</v>
      </c>
      <c r="D39" s="204" t="s">
        <v>98</v>
      </c>
      <c r="E39" s="204" t="s">
        <v>196</v>
      </c>
      <c r="F39" s="204" t="s">
        <v>351</v>
      </c>
      <c r="G39" s="204">
        <v>12</v>
      </c>
      <c r="H39" s="204">
        <v>17</v>
      </c>
      <c r="I39" s="204">
        <v>0</v>
      </c>
      <c r="J39" s="204">
        <v>0</v>
      </c>
      <c r="K39" s="204">
        <v>0</v>
      </c>
      <c r="L39" s="204">
        <v>0</v>
      </c>
      <c r="M39" s="204">
        <f>17+12</f>
        <v>29</v>
      </c>
    </row>
    <row r="40" spans="1:13">
      <c r="A40" s="205" t="s">
        <v>190</v>
      </c>
      <c r="B40" s="206" t="s">
        <v>57</v>
      </c>
      <c r="C40" s="98">
        <v>46092</v>
      </c>
      <c r="D40" s="204" t="s">
        <v>98</v>
      </c>
      <c r="E40" s="204" t="s">
        <v>196</v>
      </c>
      <c r="F40" s="204" t="s">
        <v>351</v>
      </c>
      <c r="G40" s="204">
        <v>22</v>
      </c>
      <c r="H40" s="204">
        <v>22</v>
      </c>
      <c r="I40" s="204">
        <v>0</v>
      </c>
      <c r="J40" s="204">
        <v>0</v>
      </c>
      <c r="K40" s="204">
        <v>0</v>
      </c>
      <c r="L40" s="204">
        <v>0</v>
      </c>
      <c r="M40" s="204">
        <v>44</v>
      </c>
    </row>
    <row r="41" spans="1:13">
      <c r="A41" s="205" t="s">
        <v>190</v>
      </c>
      <c r="B41" s="206" t="s">
        <v>57</v>
      </c>
      <c r="C41" s="98">
        <v>46084</v>
      </c>
      <c r="D41" s="204" t="s">
        <v>377</v>
      </c>
      <c r="E41" s="204" t="s">
        <v>197</v>
      </c>
      <c r="F41" s="204" t="s">
        <v>378</v>
      </c>
      <c r="G41" s="204">
        <v>11</v>
      </c>
      <c r="H41" s="204">
        <v>1</v>
      </c>
      <c r="I41" s="204">
        <v>0</v>
      </c>
      <c r="J41" s="204">
        <v>0</v>
      </c>
      <c r="K41" s="204">
        <v>0</v>
      </c>
      <c r="L41" s="204">
        <v>0</v>
      </c>
      <c r="M41" s="204">
        <v>12</v>
      </c>
    </row>
    <row r="42" spans="1:13">
      <c r="A42" s="205" t="s">
        <v>190</v>
      </c>
      <c r="B42" s="206" t="s">
        <v>57</v>
      </c>
      <c r="C42" s="98">
        <v>46085</v>
      </c>
      <c r="D42" s="204" t="s">
        <v>377</v>
      </c>
      <c r="E42" s="204" t="s">
        <v>197</v>
      </c>
      <c r="F42" s="204" t="s">
        <v>353</v>
      </c>
      <c r="G42" s="204">
        <v>4</v>
      </c>
      <c r="H42" s="204">
        <v>1</v>
      </c>
      <c r="I42" s="204">
        <v>3</v>
      </c>
      <c r="J42" s="204">
        <v>0</v>
      </c>
      <c r="K42" s="204">
        <v>0</v>
      </c>
      <c r="L42" s="204">
        <v>0</v>
      </c>
      <c r="M42" s="204">
        <v>2</v>
      </c>
    </row>
    <row r="43" spans="1:13">
      <c r="A43" s="205" t="s">
        <v>190</v>
      </c>
      <c r="B43" s="206" t="s">
        <v>57</v>
      </c>
      <c r="C43" s="98">
        <v>46086</v>
      </c>
      <c r="D43" s="204" t="s">
        <v>377</v>
      </c>
      <c r="E43" s="204" t="s">
        <v>197</v>
      </c>
      <c r="F43" s="204" t="s">
        <v>354</v>
      </c>
      <c r="G43" s="204">
        <v>4</v>
      </c>
      <c r="H43" s="204">
        <v>1</v>
      </c>
      <c r="I43" s="204">
        <v>3</v>
      </c>
      <c r="J43" s="204">
        <v>0</v>
      </c>
      <c r="K43" s="204">
        <v>0</v>
      </c>
      <c r="L43" s="204">
        <v>0</v>
      </c>
      <c r="M43" s="204">
        <v>2</v>
      </c>
    </row>
    <row r="44" spans="1:13">
      <c r="A44" s="205" t="s">
        <v>190</v>
      </c>
      <c r="B44" s="206" t="s">
        <v>57</v>
      </c>
      <c r="C44" s="98">
        <v>46084</v>
      </c>
      <c r="D44" s="204" t="s">
        <v>377</v>
      </c>
      <c r="E44" s="204" t="s">
        <v>197</v>
      </c>
      <c r="F44" s="204" t="s">
        <v>355</v>
      </c>
      <c r="G44" s="204">
        <v>11</v>
      </c>
      <c r="H44" s="204">
        <v>1</v>
      </c>
      <c r="I44" s="204">
        <v>6</v>
      </c>
      <c r="J44" s="204">
        <v>0</v>
      </c>
      <c r="K44" s="204">
        <v>0</v>
      </c>
      <c r="L44" s="204">
        <v>0</v>
      </c>
      <c r="M44" s="204">
        <v>6</v>
      </c>
    </row>
    <row r="45" spans="1:13">
      <c r="A45" s="205" t="s">
        <v>190</v>
      </c>
      <c r="B45" s="206" t="s">
        <v>57</v>
      </c>
      <c r="C45" s="98">
        <v>46085</v>
      </c>
      <c r="D45" s="204" t="s">
        <v>377</v>
      </c>
      <c r="E45" s="204" t="s">
        <v>197</v>
      </c>
      <c r="F45" s="204" t="s">
        <v>356</v>
      </c>
      <c r="G45" s="204">
        <v>4</v>
      </c>
      <c r="H45" s="204">
        <v>1</v>
      </c>
      <c r="I45" s="204">
        <v>3</v>
      </c>
      <c r="J45" s="204">
        <v>0</v>
      </c>
      <c r="K45" s="204">
        <v>0</v>
      </c>
      <c r="L45" s="204">
        <v>0</v>
      </c>
      <c r="M45" s="204">
        <v>2</v>
      </c>
    </row>
    <row r="46" spans="1:13">
      <c r="A46" s="205" t="s">
        <v>190</v>
      </c>
      <c r="B46" s="206" t="s">
        <v>57</v>
      </c>
      <c r="C46" s="98">
        <v>46086</v>
      </c>
      <c r="D46" s="204" t="s">
        <v>377</v>
      </c>
      <c r="E46" s="204" t="s">
        <v>197</v>
      </c>
      <c r="F46" s="204" t="s">
        <v>354</v>
      </c>
      <c r="G46" s="204">
        <v>4</v>
      </c>
      <c r="H46" s="204">
        <v>1</v>
      </c>
      <c r="I46" s="204">
        <v>3</v>
      </c>
      <c r="J46" s="204">
        <v>0</v>
      </c>
      <c r="K46" s="204">
        <v>0</v>
      </c>
      <c r="L46" s="204">
        <v>0</v>
      </c>
      <c r="M46" s="204">
        <v>2</v>
      </c>
    </row>
    <row r="47" spans="1:13">
      <c r="A47" s="205" t="s">
        <v>190</v>
      </c>
      <c r="B47" s="206" t="s">
        <v>57</v>
      </c>
      <c r="C47" s="98">
        <v>46099</v>
      </c>
      <c r="D47" s="204" t="s">
        <v>379</v>
      </c>
      <c r="E47" s="204" t="s">
        <v>108</v>
      </c>
      <c r="F47" s="206" t="s">
        <v>357</v>
      </c>
      <c r="G47" s="204">
        <v>14</v>
      </c>
      <c r="H47" s="204">
        <v>19</v>
      </c>
      <c r="I47" s="204">
        <v>0</v>
      </c>
      <c r="J47" s="204">
        <v>0</v>
      </c>
      <c r="K47" s="204">
        <v>0</v>
      </c>
      <c r="L47" s="204">
        <v>0</v>
      </c>
      <c r="M47" s="204">
        <f>19+14</f>
        <v>33</v>
      </c>
    </row>
    <row r="48" spans="1:13" ht="15.75" customHeight="1">
      <c r="A48" s="205" t="s">
        <v>190</v>
      </c>
      <c r="B48" s="206" t="s">
        <v>57</v>
      </c>
      <c r="C48" s="98">
        <v>46100</v>
      </c>
      <c r="D48" s="204" t="s">
        <v>325</v>
      </c>
      <c r="E48" s="204" t="s">
        <v>108</v>
      </c>
      <c r="F48" s="206" t="s">
        <v>358</v>
      </c>
      <c r="G48" s="204">
        <v>10</v>
      </c>
      <c r="H48" s="204">
        <v>26</v>
      </c>
      <c r="I48" s="204">
        <v>0</v>
      </c>
      <c r="J48" s="204">
        <v>0</v>
      </c>
      <c r="K48" s="204">
        <v>0</v>
      </c>
      <c r="L48" s="204">
        <v>0</v>
      </c>
      <c r="M48" s="204">
        <f>26+10</f>
        <v>36</v>
      </c>
    </row>
    <row r="49" spans="1:13">
      <c r="A49" s="205" t="s">
        <v>190</v>
      </c>
      <c r="B49" s="206" t="s">
        <v>342</v>
      </c>
      <c r="C49" s="98">
        <v>46090</v>
      </c>
      <c r="D49" s="204" t="s">
        <v>325</v>
      </c>
      <c r="E49" s="204" t="s">
        <v>108</v>
      </c>
      <c r="F49" s="206" t="s">
        <v>156</v>
      </c>
      <c r="G49" s="204">
        <v>5</v>
      </c>
      <c r="H49" s="204">
        <v>0</v>
      </c>
      <c r="I49" s="204">
        <v>0</v>
      </c>
      <c r="J49" s="204">
        <v>0</v>
      </c>
      <c r="K49" s="204">
        <v>0</v>
      </c>
      <c r="L49" s="204">
        <v>0</v>
      </c>
      <c r="M49" s="204">
        <v>5</v>
      </c>
    </row>
    <row r="50" spans="1:13">
      <c r="A50" s="205" t="s">
        <v>190</v>
      </c>
      <c r="B50" s="206" t="s">
        <v>342</v>
      </c>
      <c r="C50" s="98">
        <v>46090</v>
      </c>
      <c r="D50" s="204" t="s">
        <v>325</v>
      </c>
      <c r="E50" s="204" t="s">
        <v>108</v>
      </c>
      <c r="F50" s="206" t="s">
        <v>156</v>
      </c>
      <c r="G50" s="204">
        <v>5</v>
      </c>
      <c r="H50" s="204">
        <v>0</v>
      </c>
      <c r="I50" s="204">
        <v>0</v>
      </c>
      <c r="J50" s="204">
        <v>0</v>
      </c>
      <c r="K50" s="204">
        <v>0</v>
      </c>
      <c r="L50" s="204">
        <v>0</v>
      </c>
      <c r="M50" s="204">
        <v>5</v>
      </c>
    </row>
    <row r="51" spans="1:13">
      <c r="A51" s="205" t="s">
        <v>190</v>
      </c>
      <c r="B51" s="206" t="s">
        <v>57</v>
      </c>
      <c r="C51" s="98">
        <v>46084</v>
      </c>
      <c r="D51" s="204" t="s">
        <v>380</v>
      </c>
      <c r="E51" s="204" t="s">
        <v>199</v>
      </c>
      <c r="F51" s="204" t="s">
        <v>359</v>
      </c>
      <c r="G51" s="204">
        <v>18</v>
      </c>
      <c r="H51" s="204">
        <v>3</v>
      </c>
      <c r="I51" s="204">
        <v>3</v>
      </c>
      <c r="J51" s="204">
        <v>3</v>
      </c>
      <c r="K51" s="204">
        <v>0</v>
      </c>
      <c r="L51" s="204">
        <v>0</v>
      </c>
      <c r="M51" s="204">
        <f>21-6</f>
        <v>15</v>
      </c>
    </row>
    <row r="52" spans="1:13">
      <c r="A52" s="205" t="s">
        <v>190</v>
      </c>
      <c r="B52" s="206" t="s">
        <v>57</v>
      </c>
      <c r="C52" s="98">
        <v>46128</v>
      </c>
      <c r="D52" s="204" t="s">
        <v>380</v>
      </c>
      <c r="E52" s="204" t="s">
        <v>199</v>
      </c>
      <c r="F52" s="204" t="s">
        <v>359</v>
      </c>
      <c r="G52" s="204">
        <v>9</v>
      </c>
      <c r="H52" s="204">
        <v>7</v>
      </c>
      <c r="I52" s="204">
        <v>0</v>
      </c>
      <c r="J52" s="204">
        <v>0</v>
      </c>
      <c r="K52" s="204">
        <v>0</v>
      </c>
      <c r="L52" s="204">
        <v>0</v>
      </c>
      <c r="M52" s="204">
        <f>7+9</f>
        <v>16</v>
      </c>
    </row>
    <row r="53" spans="1:13">
      <c r="A53" s="205" t="s">
        <v>190</v>
      </c>
      <c r="B53" s="206" t="s">
        <v>57</v>
      </c>
      <c r="C53" s="98">
        <v>46128</v>
      </c>
      <c r="D53" s="204" t="s">
        <v>380</v>
      </c>
      <c r="E53" s="204" t="s">
        <v>199</v>
      </c>
      <c r="F53" s="204" t="s">
        <v>359</v>
      </c>
      <c r="G53" s="204">
        <v>9</v>
      </c>
      <c r="H53" s="204">
        <v>7</v>
      </c>
      <c r="I53" s="204">
        <v>0</v>
      </c>
      <c r="J53" s="204">
        <v>0</v>
      </c>
      <c r="K53" s="204">
        <v>0</v>
      </c>
      <c r="L53" s="204">
        <v>0</v>
      </c>
      <c r="M53" s="204">
        <v>16</v>
      </c>
    </row>
    <row r="54" spans="1:13">
      <c r="A54" s="205" t="s">
        <v>190</v>
      </c>
      <c r="B54" s="206" t="s">
        <v>57</v>
      </c>
      <c r="C54" s="98">
        <v>46093</v>
      </c>
      <c r="D54" s="204" t="s">
        <v>380</v>
      </c>
      <c r="E54" s="204" t="s">
        <v>199</v>
      </c>
      <c r="F54" s="204" t="s">
        <v>359</v>
      </c>
      <c r="G54" s="204">
        <v>3</v>
      </c>
      <c r="H54" s="207">
        <f>28-14</f>
        <v>14</v>
      </c>
      <c r="I54" s="204">
        <v>0</v>
      </c>
      <c r="J54" s="204">
        <v>0</v>
      </c>
      <c r="K54" s="204">
        <v>0</v>
      </c>
      <c r="L54" s="204">
        <v>0</v>
      </c>
      <c r="M54" s="204">
        <v>17</v>
      </c>
    </row>
    <row r="55" spans="1:13">
      <c r="A55" s="205" t="s">
        <v>190</v>
      </c>
      <c r="B55" s="206" t="s">
        <v>57</v>
      </c>
      <c r="C55" s="98">
        <v>46093</v>
      </c>
      <c r="D55" s="204" t="s">
        <v>381</v>
      </c>
      <c r="E55" s="204" t="s">
        <v>199</v>
      </c>
      <c r="F55" s="204" t="s">
        <v>382</v>
      </c>
      <c r="G55" s="204">
        <v>4</v>
      </c>
      <c r="H55" s="204">
        <f>27-14</f>
        <v>13</v>
      </c>
      <c r="I55" s="204">
        <v>2</v>
      </c>
      <c r="J55" s="204">
        <v>0</v>
      </c>
      <c r="K55" s="204">
        <v>0</v>
      </c>
      <c r="L55" s="204">
        <v>0</v>
      </c>
      <c r="M55" s="204">
        <v>15</v>
      </c>
    </row>
    <row r="56" spans="1:13">
      <c r="A56" s="205" t="s">
        <v>190</v>
      </c>
      <c r="B56" s="206" t="s">
        <v>57</v>
      </c>
      <c r="C56" s="98">
        <v>46093</v>
      </c>
      <c r="D56" s="204" t="s">
        <v>381</v>
      </c>
      <c r="E56" s="204" t="s">
        <v>199</v>
      </c>
      <c r="F56" s="204" t="s">
        <v>382</v>
      </c>
      <c r="G56" s="204">
        <v>4</v>
      </c>
      <c r="H56" s="204">
        <f>21-14</f>
        <v>7</v>
      </c>
      <c r="I56" s="204">
        <v>1</v>
      </c>
      <c r="J56" s="204">
        <v>0</v>
      </c>
      <c r="K56" s="204">
        <v>0</v>
      </c>
      <c r="L56" s="204">
        <v>0</v>
      </c>
      <c r="M56" s="204">
        <v>10</v>
      </c>
    </row>
    <row r="57" spans="1:13">
      <c r="A57" s="205" t="s">
        <v>190</v>
      </c>
      <c r="B57" s="206" t="s">
        <v>57</v>
      </c>
      <c r="C57" s="98">
        <v>46093</v>
      </c>
      <c r="D57" s="204" t="s">
        <v>381</v>
      </c>
      <c r="E57" s="204" t="s">
        <v>199</v>
      </c>
      <c r="F57" s="204" t="s">
        <v>382</v>
      </c>
      <c r="G57" s="204">
        <v>4</v>
      </c>
      <c r="H57" s="204">
        <f>26-14</f>
        <v>12</v>
      </c>
      <c r="I57" s="204">
        <v>3</v>
      </c>
      <c r="J57" s="204">
        <v>0</v>
      </c>
      <c r="K57" s="204">
        <v>0</v>
      </c>
      <c r="L57" s="204">
        <v>0</v>
      </c>
      <c r="M57" s="204">
        <v>13</v>
      </c>
    </row>
    <row r="58" spans="1:13">
      <c r="A58" s="205" t="s">
        <v>190</v>
      </c>
      <c r="B58" s="206" t="s">
        <v>57</v>
      </c>
      <c r="C58" s="98">
        <v>46107</v>
      </c>
      <c r="D58" s="204" t="s">
        <v>381</v>
      </c>
      <c r="E58" s="204" t="s">
        <v>199</v>
      </c>
      <c r="F58" s="204" t="s">
        <v>382</v>
      </c>
      <c r="G58" s="204">
        <v>1</v>
      </c>
      <c r="H58" s="204">
        <v>19</v>
      </c>
      <c r="I58" s="204">
        <v>2</v>
      </c>
      <c r="J58" s="204">
        <v>0</v>
      </c>
      <c r="K58" s="204">
        <v>0</v>
      </c>
      <c r="L58" s="204">
        <v>0</v>
      </c>
      <c r="M58" s="204">
        <v>18</v>
      </c>
    </row>
    <row r="59" spans="1:13">
      <c r="A59" s="205" t="s">
        <v>190</v>
      </c>
      <c r="B59" s="206" t="s">
        <v>57</v>
      </c>
      <c r="C59" s="98">
        <v>46107</v>
      </c>
      <c r="D59" s="204" t="s">
        <v>381</v>
      </c>
      <c r="E59" s="204" t="s">
        <v>199</v>
      </c>
      <c r="F59" s="204" t="s">
        <v>382</v>
      </c>
      <c r="G59" s="204">
        <v>1</v>
      </c>
      <c r="H59" s="204">
        <v>19</v>
      </c>
      <c r="I59" s="204">
        <v>1</v>
      </c>
      <c r="J59" s="204">
        <v>0</v>
      </c>
      <c r="K59" s="204">
        <v>0</v>
      </c>
      <c r="L59" s="204">
        <v>0</v>
      </c>
      <c r="M59" s="204">
        <v>19</v>
      </c>
    </row>
    <row r="60" spans="1:13">
      <c r="A60" s="205" t="s">
        <v>190</v>
      </c>
      <c r="B60" s="206" t="s">
        <v>57</v>
      </c>
      <c r="C60" s="98">
        <v>46107</v>
      </c>
      <c r="D60" s="204" t="s">
        <v>381</v>
      </c>
      <c r="E60" s="204" t="s">
        <v>199</v>
      </c>
      <c r="F60" s="204" t="s">
        <v>382</v>
      </c>
      <c r="G60" s="204">
        <v>4</v>
      </c>
      <c r="H60" s="204">
        <v>15</v>
      </c>
      <c r="I60" s="204">
        <v>1</v>
      </c>
      <c r="J60" s="204">
        <v>0</v>
      </c>
      <c r="K60" s="204">
        <v>0</v>
      </c>
      <c r="L60" s="204">
        <v>0</v>
      </c>
      <c r="M60" s="204">
        <v>18</v>
      </c>
    </row>
    <row r="61" spans="1:13">
      <c r="A61" s="205" t="s">
        <v>190</v>
      </c>
      <c r="B61" s="206" t="s">
        <v>57</v>
      </c>
      <c r="C61" s="98">
        <v>46107</v>
      </c>
      <c r="D61" s="204" t="s">
        <v>381</v>
      </c>
      <c r="E61" s="204" t="s">
        <v>199</v>
      </c>
      <c r="F61" s="204" t="s">
        <v>382</v>
      </c>
      <c r="G61" s="204">
        <v>4</v>
      </c>
      <c r="H61" s="204">
        <v>18</v>
      </c>
      <c r="I61" s="204">
        <v>0</v>
      </c>
      <c r="J61" s="204">
        <v>0</v>
      </c>
      <c r="K61" s="204">
        <v>0</v>
      </c>
      <c r="L61" s="204">
        <v>0</v>
      </c>
      <c r="M61" s="204">
        <v>22</v>
      </c>
    </row>
    <row r="62" spans="1:13">
      <c r="A62" s="205" t="s">
        <v>190</v>
      </c>
      <c r="B62" s="206" t="s">
        <v>57</v>
      </c>
      <c r="C62" s="98">
        <v>46100</v>
      </c>
      <c r="D62" s="204" t="s">
        <v>381</v>
      </c>
      <c r="E62" s="204" t="s">
        <v>199</v>
      </c>
      <c r="F62" s="204" t="s">
        <v>382</v>
      </c>
      <c r="G62" s="204">
        <v>1</v>
      </c>
      <c r="H62" s="204">
        <f>29-14</f>
        <v>15</v>
      </c>
      <c r="I62" s="204">
        <v>1</v>
      </c>
      <c r="J62" s="204">
        <v>0</v>
      </c>
      <c r="K62" s="204">
        <v>0</v>
      </c>
      <c r="L62" s="204">
        <v>0</v>
      </c>
      <c r="M62" s="204">
        <v>15</v>
      </c>
    </row>
    <row r="63" spans="1:13">
      <c r="A63" s="205" t="s">
        <v>190</v>
      </c>
      <c r="B63" s="206" t="s">
        <v>57</v>
      </c>
      <c r="C63" s="98">
        <v>46100</v>
      </c>
      <c r="D63" s="204" t="s">
        <v>381</v>
      </c>
      <c r="E63" s="204" t="s">
        <v>199</v>
      </c>
      <c r="F63" s="204" t="s">
        <v>382</v>
      </c>
      <c r="G63" s="204">
        <v>4</v>
      </c>
      <c r="H63" s="204">
        <f>25-14</f>
        <v>11</v>
      </c>
      <c r="I63" s="204">
        <v>3</v>
      </c>
      <c r="J63" s="204">
        <v>0</v>
      </c>
      <c r="K63" s="204">
        <v>0</v>
      </c>
      <c r="L63" s="204">
        <v>0</v>
      </c>
      <c r="M63" s="204">
        <v>12</v>
      </c>
    </row>
    <row r="64" spans="1:13">
      <c r="A64" s="205" t="s">
        <v>190</v>
      </c>
      <c r="B64" s="206" t="s">
        <v>57</v>
      </c>
      <c r="C64" s="98">
        <v>46100</v>
      </c>
      <c r="D64" s="204" t="s">
        <v>381</v>
      </c>
      <c r="E64" s="204" t="s">
        <v>199</v>
      </c>
      <c r="F64" s="204" t="s">
        <v>382</v>
      </c>
      <c r="G64" s="204">
        <v>4</v>
      </c>
      <c r="H64" s="204">
        <v>25</v>
      </c>
      <c r="I64" s="204">
        <v>0</v>
      </c>
      <c r="J64" s="204">
        <v>0</v>
      </c>
      <c r="K64" s="204">
        <v>0</v>
      </c>
      <c r="L64" s="204">
        <v>1</v>
      </c>
      <c r="M64" s="204">
        <v>28</v>
      </c>
    </row>
    <row r="65" spans="1:13">
      <c r="A65" s="205" t="s">
        <v>190</v>
      </c>
      <c r="B65" s="206" t="s">
        <v>57</v>
      </c>
      <c r="C65" s="98">
        <v>46100</v>
      </c>
      <c r="D65" s="204" t="s">
        <v>381</v>
      </c>
      <c r="E65" s="204" t="s">
        <v>199</v>
      </c>
      <c r="F65" s="204" t="s">
        <v>382</v>
      </c>
      <c r="G65" s="204">
        <v>4</v>
      </c>
      <c r="H65" s="204">
        <v>29</v>
      </c>
      <c r="I65" s="204">
        <v>2</v>
      </c>
      <c r="J65" s="204">
        <v>0</v>
      </c>
      <c r="K65" s="204">
        <v>0</v>
      </c>
      <c r="L65" s="204">
        <v>0</v>
      </c>
      <c r="M65" s="204">
        <f>27+4</f>
        <v>31</v>
      </c>
    </row>
    <row r="66" spans="1:13">
      <c r="A66" s="205" t="s">
        <v>190</v>
      </c>
      <c r="B66" s="98" t="s">
        <v>76</v>
      </c>
      <c r="C66" s="98">
        <v>46097</v>
      </c>
      <c r="D66" s="204" t="s">
        <v>381</v>
      </c>
      <c r="E66" s="204" t="s">
        <v>199</v>
      </c>
      <c r="F66" s="204" t="s">
        <v>156</v>
      </c>
      <c r="G66" s="204">
        <v>4</v>
      </c>
      <c r="H66" s="204">
        <v>11</v>
      </c>
      <c r="I66" s="204">
        <v>0</v>
      </c>
      <c r="J66" s="204">
        <v>0</v>
      </c>
      <c r="K66" s="204">
        <v>0</v>
      </c>
      <c r="L66" s="204">
        <v>11</v>
      </c>
      <c r="M66" s="204">
        <v>4</v>
      </c>
    </row>
    <row r="67" spans="1:13">
      <c r="A67" s="205" t="s">
        <v>190</v>
      </c>
      <c r="B67" s="98" t="s">
        <v>76</v>
      </c>
      <c r="C67" s="98">
        <v>46098</v>
      </c>
      <c r="D67" s="204" t="s">
        <v>381</v>
      </c>
      <c r="E67" s="204" t="s">
        <v>199</v>
      </c>
      <c r="F67" s="204" t="s">
        <v>156</v>
      </c>
      <c r="G67" s="204">
        <v>4</v>
      </c>
      <c r="H67" s="204">
        <v>11</v>
      </c>
      <c r="I67" s="204">
        <v>0</v>
      </c>
      <c r="J67" s="204">
        <v>0</v>
      </c>
      <c r="K67" s="204">
        <v>0</v>
      </c>
      <c r="L67" s="204">
        <v>11</v>
      </c>
      <c r="M67" s="204">
        <v>4</v>
      </c>
    </row>
    <row r="68" spans="1:13">
      <c r="A68" s="205" t="s">
        <v>190</v>
      </c>
      <c r="B68" s="98" t="s">
        <v>76</v>
      </c>
      <c r="C68" s="98">
        <v>46099</v>
      </c>
      <c r="D68" s="204" t="s">
        <v>381</v>
      </c>
      <c r="E68" s="204" t="s">
        <v>199</v>
      </c>
      <c r="F68" s="204" t="s">
        <v>156</v>
      </c>
      <c r="G68" s="204">
        <v>4</v>
      </c>
      <c r="H68" s="204">
        <v>11</v>
      </c>
      <c r="I68" s="204">
        <v>0</v>
      </c>
      <c r="J68" s="204">
        <v>0</v>
      </c>
      <c r="K68" s="204">
        <v>0</v>
      </c>
      <c r="L68" s="204">
        <v>11</v>
      </c>
      <c r="M68" s="204">
        <v>4</v>
      </c>
    </row>
    <row r="69" spans="1:13">
      <c r="A69" s="205" t="s">
        <v>190</v>
      </c>
      <c r="B69" s="206" t="s">
        <v>76</v>
      </c>
      <c r="C69" s="98">
        <v>46092</v>
      </c>
      <c r="D69" s="204" t="s">
        <v>381</v>
      </c>
      <c r="E69" s="204" t="s">
        <v>199</v>
      </c>
      <c r="F69" s="204" t="s">
        <v>156</v>
      </c>
      <c r="G69" s="204">
        <v>3</v>
      </c>
      <c r="H69" s="204">
        <v>2</v>
      </c>
      <c r="I69" s="204">
        <v>0</v>
      </c>
      <c r="J69" s="204">
        <v>0</v>
      </c>
      <c r="K69" s="204">
        <v>0</v>
      </c>
      <c r="L69" s="204">
        <v>3</v>
      </c>
      <c r="M69" s="204">
        <v>2</v>
      </c>
    </row>
    <row r="70" spans="1:13">
      <c r="A70" s="205" t="s">
        <v>190</v>
      </c>
      <c r="B70" s="204" t="s">
        <v>76</v>
      </c>
      <c r="C70" s="98">
        <v>46093</v>
      </c>
      <c r="D70" s="204" t="s">
        <v>381</v>
      </c>
      <c r="E70" s="204" t="s">
        <v>199</v>
      </c>
      <c r="F70" s="204" t="s">
        <v>156</v>
      </c>
      <c r="G70" s="204">
        <v>3</v>
      </c>
      <c r="H70" s="204">
        <v>2</v>
      </c>
      <c r="I70" s="204">
        <v>0</v>
      </c>
      <c r="J70" s="204">
        <v>0</v>
      </c>
      <c r="K70" s="204">
        <v>0</v>
      </c>
      <c r="L70" s="204">
        <v>2</v>
      </c>
      <c r="M70" s="204">
        <v>3</v>
      </c>
    </row>
    <row r="71" spans="1:13">
      <c r="A71" s="205" t="s">
        <v>190</v>
      </c>
      <c r="B71" s="204" t="s">
        <v>76</v>
      </c>
      <c r="C71" s="98">
        <v>46095</v>
      </c>
      <c r="D71" s="204" t="s">
        <v>381</v>
      </c>
      <c r="E71" s="204" t="s">
        <v>199</v>
      </c>
      <c r="F71" s="204" t="s">
        <v>156</v>
      </c>
      <c r="G71" s="204">
        <v>7</v>
      </c>
      <c r="H71" s="204">
        <v>32</v>
      </c>
      <c r="I71" s="204">
        <v>7</v>
      </c>
      <c r="J71" s="204">
        <v>0</v>
      </c>
      <c r="K71" s="204">
        <v>0</v>
      </c>
      <c r="L71" s="204">
        <v>0</v>
      </c>
      <c r="M71" s="204">
        <v>32</v>
      </c>
    </row>
    <row r="72" spans="1:13">
      <c r="A72" s="205" t="s">
        <v>190</v>
      </c>
      <c r="B72" s="204" t="s">
        <v>76</v>
      </c>
      <c r="C72" s="98">
        <v>46096</v>
      </c>
      <c r="D72" s="204" t="s">
        <v>381</v>
      </c>
      <c r="E72" s="204" t="s">
        <v>199</v>
      </c>
      <c r="F72" s="204" t="s">
        <v>382</v>
      </c>
      <c r="G72" s="204">
        <v>29</v>
      </c>
      <c r="H72" s="204">
        <v>61</v>
      </c>
      <c r="I72" s="204">
        <v>0</v>
      </c>
      <c r="J72" s="204">
        <v>0</v>
      </c>
      <c r="K72" s="204">
        <v>0</v>
      </c>
      <c r="L72" s="204">
        <v>0</v>
      </c>
      <c r="M72" s="204">
        <v>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FDF0-606C-4084-8549-9BC1AEB76A68}">
  <dimension ref="A1"/>
  <sheetViews>
    <sheetView topLeftCell="P1"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FB12-A651-4E90-9254-71AAC322CC55}">
  <dimension ref="A1:AZ27"/>
  <sheetViews>
    <sheetView topLeftCell="AF1" workbookViewId="0">
      <selection activeCell="AU4" sqref="AU4"/>
    </sheetView>
  </sheetViews>
  <sheetFormatPr defaultRowHeight="15"/>
  <cols>
    <col min="2" max="2" width="15.42578125" bestFit="1" customWidth="1"/>
    <col min="5" max="5" width="16.28515625" bestFit="1" customWidth="1"/>
    <col min="14" max="14" width="10.42578125" bestFit="1" customWidth="1"/>
    <col min="16" max="16" width="11" bestFit="1" customWidth="1"/>
    <col min="24" max="24" width="9.85546875" bestFit="1" customWidth="1"/>
    <col min="25" max="25" width="9.5703125" bestFit="1" customWidth="1"/>
    <col min="26" max="26" width="10" bestFit="1" customWidth="1"/>
    <col min="28" max="28" width="10.7109375" bestFit="1" customWidth="1"/>
    <col min="29" max="29" width="11.7109375" bestFit="1" customWidth="1"/>
    <col min="32" max="32" width="10.140625" bestFit="1" customWidth="1"/>
    <col min="43" max="43" width="10.5703125" bestFit="1" customWidth="1"/>
    <col min="45" max="45" width="18.5703125" bestFit="1" customWidth="1"/>
    <col min="47" max="47" width="19.28515625" bestFit="1" customWidth="1"/>
    <col min="48" max="48" width="10.85546875" bestFit="1" customWidth="1"/>
    <col min="51" max="51" width="12" bestFit="1" customWidth="1"/>
    <col min="52" max="52" width="16" bestFit="1" customWidth="1"/>
  </cols>
  <sheetData>
    <row r="1" spans="1:52">
      <c r="A1" s="139"/>
      <c r="B1" s="141" t="s">
        <v>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</row>
    <row r="2" spans="1:52" ht="14.25" customHeight="1">
      <c r="A2" s="139"/>
      <c r="B2" s="111"/>
      <c r="C2" s="142" t="s">
        <v>1</v>
      </c>
      <c r="D2" s="142"/>
      <c r="E2" s="142"/>
      <c r="F2" s="142"/>
      <c r="G2" s="111"/>
      <c r="H2" s="142" t="s">
        <v>2</v>
      </c>
      <c r="I2" s="142"/>
      <c r="J2" s="142"/>
      <c r="K2" s="142"/>
      <c r="L2" s="143" t="s">
        <v>3</v>
      </c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2" t="s">
        <v>4</v>
      </c>
      <c r="AM2" s="142"/>
      <c r="AN2" s="142"/>
      <c r="AO2" s="142"/>
      <c r="AP2" s="142"/>
      <c r="AQ2" s="142"/>
      <c r="AR2" s="142"/>
      <c r="AS2" s="111" t="s">
        <v>5</v>
      </c>
      <c r="AT2" s="111" t="s">
        <v>6</v>
      </c>
      <c r="AU2" s="111" t="s">
        <v>7</v>
      </c>
      <c r="AV2" s="111" t="s">
        <v>8</v>
      </c>
      <c r="AW2" s="111" t="s">
        <v>9</v>
      </c>
      <c r="AX2" s="111" t="s">
        <v>10</v>
      </c>
      <c r="AY2" s="111" t="s">
        <v>11</v>
      </c>
      <c r="AZ2" s="9" t="s">
        <v>12</v>
      </c>
    </row>
    <row r="3" spans="1:52" ht="16.5" customHeight="1">
      <c r="A3" s="139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55</v>
      </c>
      <c r="AS3" s="63"/>
      <c r="AT3" s="63"/>
      <c r="AU3" s="63"/>
      <c r="AV3" s="63"/>
      <c r="AW3" s="63"/>
      <c r="AX3" s="63"/>
      <c r="AY3" s="63"/>
      <c r="AZ3" s="9"/>
    </row>
    <row r="4" spans="1:52">
      <c r="A4" s="139"/>
      <c r="B4" s="140" t="s">
        <v>56</v>
      </c>
      <c r="AU4" s="109">
        <v>46122</v>
      </c>
    </row>
    <row r="5" spans="1:52">
      <c r="A5" s="139"/>
      <c r="B5" s="140"/>
    </row>
    <row r="6" spans="1:52">
      <c r="A6" s="139"/>
      <c r="B6" s="140" t="s">
        <v>66</v>
      </c>
    </row>
    <row r="7" spans="1:52">
      <c r="A7" s="139"/>
      <c r="B7" s="140"/>
    </row>
    <row r="8" spans="1:52">
      <c r="A8" s="139"/>
      <c r="B8" s="140" t="s">
        <v>75</v>
      </c>
    </row>
    <row r="9" spans="1:52">
      <c r="A9" s="139"/>
      <c r="B9" s="140"/>
    </row>
    <row r="10" spans="1:52">
      <c r="A10" s="139"/>
      <c r="B10" s="111" t="s">
        <v>84</v>
      </c>
    </row>
    <row r="11" spans="1:52">
      <c r="A11" s="139"/>
      <c r="B11" s="111" t="s">
        <v>89</v>
      </c>
    </row>
    <row r="12" spans="1:52">
      <c r="A12" s="139"/>
      <c r="B12" s="111" t="s">
        <v>94</v>
      </c>
    </row>
    <row r="13" spans="1:52">
      <c r="A13" s="139"/>
      <c r="B13" s="111" t="s">
        <v>99</v>
      </c>
    </row>
    <row r="14" spans="1:52">
      <c r="A14" s="139"/>
      <c r="B14" s="111" t="s">
        <v>103</v>
      </c>
    </row>
    <row r="15" spans="1:52">
      <c r="A15" s="139"/>
      <c r="B15" s="140" t="s">
        <v>108</v>
      </c>
    </row>
    <row r="16" spans="1:52">
      <c r="A16" s="139"/>
      <c r="B16" s="140"/>
    </row>
    <row r="17" spans="1:2">
      <c r="A17" s="139"/>
      <c r="B17" s="110" t="s">
        <v>116</v>
      </c>
    </row>
    <row r="18" spans="1:2">
      <c r="A18" s="139"/>
      <c r="B18" s="110" t="s">
        <v>121</v>
      </c>
    </row>
    <row r="19" spans="1:2">
      <c r="A19" s="139"/>
      <c r="B19" s="137"/>
    </row>
    <row r="20" spans="1:2">
      <c r="A20" s="139"/>
      <c r="B20" s="137"/>
    </row>
    <row r="21" spans="1:2">
      <c r="A21" s="139"/>
      <c r="B21" s="137"/>
    </row>
    <row r="22" spans="1:2">
      <c r="A22" s="139"/>
      <c r="B22" s="137"/>
    </row>
    <row r="23" spans="1:2">
      <c r="A23" s="139"/>
      <c r="B23" s="137"/>
    </row>
    <row r="24" spans="1:2">
      <c r="A24" s="139"/>
      <c r="B24" s="137"/>
    </row>
    <row r="25" spans="1:2">
      <c r="A25" s="139"/>
      <c r="B25" s="137"/>
    </row>
    <row r="26" spans="1:2">
      <c r="A26" s="139"/>
      <c r="B26" s="137"/>
    </row>
    <row r="27" spans="1:2">
      <c r="A27" s="139"/>
      <c r="B27" s="137"/>
    </row>
  </sheetData>
  <mergeCells count="11">
    <mergeCell ref="AL2:AR2"/>
    <mergeCell ref="A1:A27"/>
    <mergeCell ref="B1:AY1"/>
    <mergeCell ref="B4:B5"/>
    <mergeCell ref="B6:B7"/>
    <mergeCell ref="B8:B9"/>
    <mergeCell ref="B15:B16"/>
    <mergeCell ref="B19:B27"/>
    <mergeCell ref="C2:F2"/>
    <mergeCell ref="H2:K2"/>
    <mergeCell ref="L2:A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0832-506F-4B5B-BF67-6A26CA1EB0C4}">
  <dimension ref="A1:AZ27"/>
  <sheetViews>
    <sheetView workbookViewId="0">
      <selection activeCell="E13" sqref="E13"/>
    </sheetView>
  </sheetViews>
  <sheetFormatPr defaultRowHeight="15"/>
  <cols>
    <col min="2" max="2" width="14.5703125" bestFit="1" customWidth="1"/>
    <col min="5" max="5" width="16.28515625" bestFit="1" customWidth="1"/>
    <col min="14" max="14" width="10.42578125" bestFit="1" customWidth="1"/>
    <col min="16" max="16" width="11" bestFit="1" customWidth="1"/>
    <col min="24" max="24" width="9.85546875" bestFit="1" customWidth="1"/>
    <col min="25" max="25" width="9.5703125" bestFit="1" customWidth="1"/>
    <col min="26" max="26" width="10" bestFit="1" customWidth="1"/>
    <col min="28" max="28" width="10.7109375" bestFit="1" customWidth="1"/>
    <col min="29" max="29" width="11.7109375" bestFit="1" customWidth="1"/>
    <col min="32" max="32" width="10.140625" bestFit="1" customWidth="1"/>
    <col min="36" max="36" width="9.85546875" bestFit="1" customWidth="1"/>
    <col min="43" max="43" width="10.5703125" bestFit="1" customWidth="1"/>
    <col min="45" max="45" width="18.5703125" bestFit="1" customWidth="1"/>
    <col min="47" max="47" width="19.28515625" bestFit="1" customWidth="1"/>
    <col min="48" max="48" width="10.85546875" bestFit="1" customWidth="1"/>
    <col min="51" max="51" width="12" bestFit="1" customWidth="1"/>
    <col min="52" max="52" width="16" bestFit="1" customWidth="1"/>
  </cols>
  <sheetData>
    <row r="1" spans="1:52">
      <c r="A1" s="139" t="s">
        <v>141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</row>
    <row r="2" spans="1:52" ht="15.75" customHeight="1">
      <c r="A2" s="139"/>
      <c r="B2" s="111"/>
      <c r="C2" s="142" t="s">
        <v>1</v>
      </c>
      <c r="D2" s="142"/>
      <c r="E2" s="142"/>
      <c r="F2" s="142"/>
      <c r="G2" s="142"/>
      <c r="H2" s="142" t="s">
        <v>2</v>
      </c>
      <c r="I2" s="142"/>
      <c r="J2" s="142"/>
      <c r="K2" s="142"/>
      <c r="L2" s="143" t="s">
        <v>3</v>
      </c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2" t="s">
        <v>4</v>
      </c>
      <c r="AM2" s="142"/>
      <c r="AN2" s="142"/>
      <c r="AO2" s="142"/>
      <c r="AP2" s="142"/>
      <c r="AQ2" s="142"/>
      <c r="AR2" s="142"/>
      <c r="AS2" s="111" t="s">
        <v>5</v>
      </c>
      <c r="AT2" s="111" t="s">
        <v>6</v>
      </c>
      <c r="AU2" s="111" t="s">
        <v>7</v>
      </c>
      <c r="AV2" s="111" t="s">
        <v>8</v>
      </c>
      <c r="AW2" s="111" t="s">
        <v>9</v>
      </c>
      <c r="AX2" s="111" t="s">
        <v>10</v>
      </c>
      <c r="AY2" s="111" t="s">
        <v>11</v>
      </c>
      <c r="AZ2" s="9" t="s">
        <v>12</v>
      </c>
    </row>
    <row r="3" spans="1:52" ht="15.75" customHeight="1">
      <c r="A3" s="139"/>
      <c r="B3" s="1" t="s">
        <v>142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55</v>
      </c>
      <c r="AS3" s="9"/>
      <c r="AT3" s="9"/>
      <c r="AU3" s="9"/>
      <c r="AV3" s="9"/>
      <c r="AW3" s="9"/>
      <c r="AX3" s="9"/>
      <c r="AY3" s="9"/>
      <c r="AZ3" s="9"/>
    </row>
    <row r="4" spans="1:52">
      <c r="A4" s="139"/>
      <c r="B4" s="140" t="s">
        <v>56</v>
      </c>
    </row>
    <row r="5" spans="1:52">
      <c r="A5" s="139"/>
      <c r="B5" s="140"/>
    </row>
    <row r="6" spans="1:52">
      <c r="A6" s="139"/>
      <c r="B6" s="140" t="s">
        <v>66</v>
      </c>
    </row>
    <row r="7" spans="1:52">
      <c r="A7" s="139"/>
      <c r="B7" s="140"/>
    </row>
    <row r="8" spans="1:52">
      <c r="A8" s="139"/>
      <c r="B8" s="140" t="s">
        <v>75</v>
      </c>
    </row>
    <row r="9" spans="1:52">
      <c r="A9" s="139"/>
      <c r="B9" s="140"/>
    </row>
    <row r="10" spans="1:52">
      <c r="A10" s="139"/>
      <c r="B10" s="111" t="s">
        <v>84</v>
      </c>
    </row>
    <row r="11" spans="1:52">
      <c r="A11" s="139"/>
      <c r="B11" s="111" t="s">
        <v>89</v>
      </c>
    </row>
    <row r="12" spans="1:52">
      <c r="A12" s="139"/>
      <c r="B12" s="111" t="s">
        <v>94</v>
      </c>
    </row>
    <row r="13" spans="1:52">
      <c r="A13" s="139"/>
      <c r="B13" s="111" t="s">
        <v>99</v>
      </c>
    </row>
    <row r="14" spans="1:52">
      <c r="A14" s="139"/>
      <c r="B14" s="111" t="s">
        <v>103</v>
      </c>
    </row>
    <row r="15" spans="1:52">
      <c r="A15" s="139"/>
      <c r="B15" s="140" t="s">
        <v>108</v>
      </c>
    </row>
    <row r="16" spans="1:52">
      <c r="A16" s="139"/>
      <c r="B16" s="140"/>
    </row>
    <row r="17" spans="1:2" ht="30.75">
      <c r="A17" s="139"/>
      <c r="B17" s="64" t="s">
        <v>116</v>
      </c>
    </row>
    <row r="18" spans="1:2" ht="30.75">
      <c r="A18" s="139"/>
      <c r="B18" s="64" t="s">
        <v>145</v>
      </c>
    </row>
    <row r="19" spans="1:2">
      <c r="A19" s="139"/>
      <c r="B19" s="140" t="s">
        <v>199</v>
      </c>
    </row>
    <row r="20" spans="1:2">
      <c r="A20" s="139"/>
      <c r="B20" s="140"/>
    </row>
    <row r="21" spans="1:2">
      <c r="A21" s="139"/>
      <c r="B21" s="140"/>
    </row>
    <row r="22" spans="1:2">
      <c r="A22" s="139"/>
      <c r="B22" s="140"/>
    </row>
    <row r="23" spans="1:2">
      <c r="A23" s="139"/>
      <c r="B23" s="140"/>
    </row>
    <row r="24" spans="1:2">
      <c r="A24" s="139"/>
      <c r="B24" s="140"/>
    </row>
    <row r="25" spans="1:2">
      <c r="A25" s="139"/>
      <c r="B25" s="140"/>
    </row>
    <row r="26" spans="1:2">
      <c r="A26" s="139"/>
      <c r="B26" s="140"/>
    </row>
    <row r="27" spans="1:2">
      <c r="A27" s="139"/>
      <c r="B27" s="140"/>
    </row>
  </sheetData>
  <mergeCells count="11">
    <mergeCell ref="AL2:AR2"/>
    <mergeCell ref="A1:A27"/>
    <mergeCell ref="B1:AY1"/>
    <mergeCell ref="B4:B5"/>
    <mergeCell ref="B6:B7"/>
    <mergeCell ref="B8:B9"/>
    <mergeCell ref="B15:B16"/>
    <mergeCell ref="B19:B27"/>
    <mergeCell ref="C2:G2"/>
    <mergeCell ref="H2:K2"/>
    <mergeCell ref="L2:A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BDB9E-15E2-46B0-9FB2-9D1531456E9F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965C-E369-4F83-9B92-26EF28F66C35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24C0-6941-46D0-BCFE-148276C8A101}">
  <dimension ref="A1:M39"/>
  <sheetViews>
    <sheetView topLeftCell="A31" workbookViewId="0">
      <selection activeCell="M12" sqref="M12"/>
    </sheetView>
  </sheetViews>
  <sheetFormatPr defaultRowHeight="15"/>
  <cols>
    <col min="1" max="1" width="15.85546875" customWidth="1"/>
    <col min="2" max="2" width="29.140625" customWidth="1"/>
    <col min="3" max="3" width="40" customWidth="1"/>
    <col min="4" max="4" width="32" customWidth="1"/>
    <col min="5" max="5" width="17.140625" customWidth="1"/>
    <col min="6" max="6" width="14.85546875" customWidth="1"/>
    <col min="7" max="7" width="19.42578125" customWidth="1"/>
    <col min="8" max="8" width="22.28515625" customWidth="1"/>
    <col min="10" max="10" width="14.28515625" customWidth="1"/>
    <col min="11" max="11" width="12.42578125" customWidth="1"/>
    <col min="12" max="12" width="11.140625" customWidth="1"/>
    <col min="13" max="13" width="18.5703125" customWidth="1"/>
  </cols>
  <sheetData>
    <row r="1" spans="1:13">
      <c r="A1" s="6"/>
      <c r="M1" s="25"/>
    </row>
    <row r="2" spans="1:13" ht="15.75">
      <c r="A2" s="145" t="s">
        <v>200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5.75">
      <c r="A3" s="148" t="s">
        <v>201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50"/>
    </row>
    <row r="4" spans="1:13" ht="15.75">
      <c r="A4" s="151" t="s">
        <v>202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3" ht="15.75">
      <c r="A5" s="148" t="s">
        <v>203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0"/>
    </row>
    <row r="6" spans="1:13" ht="39" customHeight="1">
      <c r="A6" s="154" t="s">
        <v>204</v>
      </c>
      <c r="B6" s="154"/>
      <c r="C6" s="112" t="s">
        <v>205</v>
      </c>
      <c r="D6" s="156"/>
      <c r="E6" s="157"/>
      <c r="F6" s="157"/>
      <c r="G6" s="157"/>
      <c r="H6" s="157"/>
      <c r="I6" s="157"/>
      <c r="J6" s="157"/>
      <c r="K6" s="157"/>
      <c r="L6" s="157"/>
      <c r="M6" s="157"/>
    </row>
    <row r="7" spans="1:13" ht="15.75">
      <c r="A7" s="170" t="s">
        <v>206</v>
      </c>
      <c r="B7" s="170"/>
      <c r="C7" s="19" t="s">
        <v>207</v>
      </c>
      <c r="D7" s="158"/>
      <c r="E7" s="159"/>
      <c r="F7" s="159"/>
      <c r="G7" s="159"/>
      <c r="H7" s="159"/>
      <c r="I7" s="159"/>
      <c r="J7" s="159"/>
      <c r="K7" s="159"/>
      <c r="L7" s="159"/>
      <c r="M7" s="159"/>
    </row>
    <row r="8" spans="1:13" ht="49.5" customHeight="1">
      <c r="A8" s="154" t="s">
        <v>208</v>
      </c>
      <c r="B8" s="154"/>
      <c r="C8" s="112" t="s">
        <v>383</v>
      </c>
      <c r="D8" s="158"/>
      <c r="E8" s="159"/>
      <c r="F8" s="159"/>
      <c r="G8" s="159"/>
      <c r="H8" s="159"/>
      <c r="I8" s="159"/>
      <c r="J8" s="159"/>
      <c r="K8" s="159"/>
      <c r="L8" s="159"/>
      <c r="M8" s="159"/>
    </row>
    <row r="9" spans="1:13" ht="15.75">
      <c r="A9" s="155" t="s">
        <v>210</v>
      </c>
      <c r="B9" s="154"/>
      <c r="C9" s="20" t="s">
        <v>384</v>
      </c>
      <c r="D9" s="160"/>
      <c r="E9" s="161"/>
      <c r="F9" s="161"/>
      <c r="G9" s="161"/>
      <c r="H9" s="161"/>
      <c r="I9" s="161"/>
      <c r="J9" s="161"/>
      <c r="K9" s="161"/>
      <c r="L9" s="161"/>
      <c r="M9" s="161"/>
    </row>
    <row r="10" spans="1:13" ht="68.25" customHeight="1">
      <c r="A10" s="162" t="s">
        <v>212</v>
      </c>
      <c r="B10" s="162" t="s">
        <v>213</v>
      </c>
      <c r="C10" s="162" t="s">
        <v>214</v>
      </c>
      <c r="D10" s="21" t="s">
        <v>215</v>
      </c>
      <c r="E10" s="164"/>
      <c r="F10" s="165"/>
      <c r="G10" s="166"/>
      <c r="H10" s="22" t="s">
        <v>216</v>
      </c>
      <c r="I10" s="167" t="s">
        <v>217</v>
      </c>
      <c r="J10" s="168"/>
      <c r="K10" s="168"/>
      <c r="L10" s="169"/>
      <c r="M10" s="162" t="s">
        <v>218</v>
      </c>
    </row>
    <row r="11" spans="1:13" ht="61.5">
      <c r="A11" s="163"/>
      <c r="B11" s="163"/>
      <c r="C11" s="163"/>
      <c r="D11" s="23" t="s">
        <v>219</v>
      </c>
      <c r="E11" s="23" t="s">
        <v>220</v>
      </c>
      <c r="F11" s="24" t="s">
        <v>221</v>
      </c>
      <c r="G11" s="24" t="s">
        <v>222</v>
      </c>
      <c r="H11" s="24" t="s">
        <v>223</v>
      </c>
      <c r="I11" s="24" t="s">
        <v>224</v>
      </c>
      <c r="J11" s="24" t="s">
        <v>225</v>
      </c>
      <c r="K11" s="24" t="s">
        <v>226</v>
      </c>
      <c r="L11" s="24" t="s">
        <v>227</v>
      </c>
      <c r="M11" s="163"/>
    </row>
    <row r="12" spans="1:13" ht="45.75" customHeight="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00"/>
    </row>
    <row r="13" spans="1:13" ht="18">
      <c r="A13" s="171" t="s">
        <v>190</v>
      </c>
      <c r="B13" s="171" t="s">
        <v>229</v>
      </c>
      <c r="C13" s="171" t="s">
        <v>230</v>
      </c>
      <c r="D13" s="29" t="s">
        <v>180</v>
      </c>
      <c r="E13" s="29" t="s">
        <v>180</v>
      </c>
      <c r="F13" s="30"/>
      <c r="G13" s="87">
        <v>1001</v>
      </c>
      <c r="H13" s="31" t="s">
        <v>231</v>
      </c>
      <c r="I13" s="31">
        <v>232</v>
      </c>
      <c r="J13" s="32">
        <v>44</v>
      </c>
      <c r="K13" s="86">
        <v>44</v>
      </c>
      <c r="L13" s="34">
        <f>+K13/I13</f>
        <v>0.18965517241379309</v>
      </c>
      <c r="M13" s="201"/>
    </row>
    <row r="14" spans="1:13" ht="18">
      <c r="A14" s="172"/>
      <c r="B14" s="172"/>
      <c r="C14" s="172"/>
      <c r="D14" s="29" t="s">
        <v>56</v>
      </c>
      <c r="E14" s="29" t="s">
        <v>56</v>
      </c>
      <c r="F14" s="30"/>
      <c r="G14" s="88">
        <v>19001</v>
      </c>
      <c r="H14" s="31" t="s">
        <v>231</v>
      </c>
      <c r="I14" s="31">
        <v>44</v>
      </c>
      <c r="J14" s="32">
        <v>10</v>
      </c>
      <c r="K14" s="86">
        <v>10</v>
      </c>
      <c r="L14" s="34">
        <f>+K14/I14</f>
        <v>0.22727272727272727</v>
      </c>
      <c r="M14" s="201"/>
    </row>
    <row r="15" spans="1:13" ht="18">
      <c r="A15" s="172"/>
      <c r="B15" s="172"/>
      <c r="C15" s="172"/>
      <c r="D15" s="29" t="s">
        <v>66</v>
      </c>
      <c r="E15" s="29" t="s">
        <v>192</v>
      </c>
      <c r="F15" s="30"/>
      <c r="G15" s="88">
        <v>20001</v>
      </c>
      <c r="H15" s="31" t="s">
        <v>231</v>
      </c>
      <c r="I15" s="31">
        <v>44</v>
      </c>
      <c r="J15" s="32">
        <v>10</v>
      </c>
      <c r="K15" s="86">
        <v>10</v>
      </c>
      <c r="L15" s="34">
        <f>+K15/I15</f>
        <v>0.22727272727272727</v>
      </c>
      <c r="M15" s="201"/>
    </row>
    <row r="16" spans="1:13" ht="18">
      <c r="A16" s="172"/>
      <c r="B16" s="172"/>
      <c r="C16" s="172"/>
      <c r="D16" s="29" t="s">
        <v>193</v>
      </c>
      <c r="E16" s="29" t="s">
        <v>234</v>
      </c>
      <c r="F16" s="30"/>
      <c r="G16" s="89">
        <v>18000</v>
      </c>
      <c r="H16" s="31" t="s">
        <v>231</v>
      </c>
      <c r="I16" s="31">
        <v>51</v>
      </c>
      <c r="J16" s="32">
        <v>9</v>
      </c>
      <c r="K16" s="86">
        <v>9</v>
      </c>
      <c r="L16" s="34">
        <f>+K16/I16</f>
        <v>0.17647058823529413</v>
      </c>
      <c r="M16" s="201"/>
    </row>
    <row r="17" spans="1:13" ht="18">
      <c r="A17" s="172"/>
      <c r="B17" s="172"/>
      <c r="C17" s="172"/>
      <c r="D17" s="29" t="s">
        <v>304</v>
      </c>
      <c r="E17" s="29" t="s">
        <v>304</v>
      </c>
      <c r="F17" s="30"/>
      <c r="G17" s="89">
        <v>4001</v>
      </c>
      <c r="H17" s="31" t="s">
        <v>385</v>
      </c>
      <c r="I17" s="31">
        <v>2</v>
      </c>
      <c r="J17" s="32">
        <v>2</v>
      </c>
      <c r="K17" s="86">
        <v>2</v>
      </c>
      <c r="L17" s="34">
        <f t="shared" ref="L16:L25" si="0">+K17/I17</f>
        <v>1</v>
      </c>
      <c r="M17" s="201"/>
    </row>
    <row r="18" spans="1:13" ht="18">
      <c r="A18" s="172"/>
      <c r="B18" s="172"/>
      <c r="C18" s="172"/>
      <c r="D18" s="29" t="s">
        <v>178</v>
      </c>
      <c r="E18" s="29" t="s">
        <v>178</v>
      </c>
      <c r="F18" s="30"/>
      <c r="G18" s="89">
        <v>9001</v>
      </c>
      <c r="H18" s="31" t="s">
        <v>385</v>
      </c>
      <c r="I18" s="31">
        <v>27</v>
      </c>
      <c r="J18" s="32">
        <v>1</v>
      </c>
      <c r="K18" s="86">
        <v>1</v>
      </c>
      <c r="L18" s="34">
        <f t="shared" si="0"/>
        <v>3.7037037037037035E-2</v>
      </c>
      <c r="M18" s="201"/>
    </row>
    <row r="19" spans="1:13" ht="30.75">
      <c r="A19" s="172"/>
      <c r="B19" s="172"/>
      <c r="C19" s="172"/>
      <c r="D19" s="29" t="s">
        <v>121</v>
      </c>
      <c r="E19" s="29" t="s">
        <v>121</v>
      </c>
      <c r="F19" s="30"/>
      <c r="G19" s="89">
        <v>13001</v>
      </c>
      <c r="H19" s="31" t="s">
        <v>385</v>
      </c>
      <c r="I19" s="31">
        <v>14</v>
      </c>
      <c r="J19" s="32">
        <v>1</v>
      </c>
      <c r="K19" s="86">
        <v>1</v>
      </c>
      <c r="L19" s="34">
        <f t="shared" si="0"/>
        <v>7.1428571428571425E-2</v>
      </c>
      <c r="M19" s="201"/>
    </row>
    <row r="20" spans="1:13" ht="33.75">
      <c r="A20" s="172"/>
      <c r="B20" s="172"/>
      <c r="C20" s="172"/>
      <c r="D20" s="29" t="s">
        <v>194</v>
      </c>
      <c r="E20" s="77" t="s">
        <v>386</v>
      </c>
      <c r="F20" s="30"/>
      <c r="G20" s="89">
        <v>6003</v>
      </c>
      <c r="H20" s="31" t="s">
        <v>231</v>
      </c>
      <c r="I20" s="31">
        <v>51</v>
      </c>
      <c r="J20" s="32">
        <v>21</v>
      </c>
      <c r="K20" s="86">
        <v>21</v>
      </c>
      <c r="L20" s="34">
        <f t="shared" si="0"/>
        <v>0.41176470588235292</v>
      </c>
      <c r="M20" s="201"/>
    </row>
    <row r="21" spans="1:13" ht="18">
      <c r="A21" s="172"/>
      <c r="B21" s="172"/>
      <c r="C21" s="172"/>
      <c r="D21" s="29" t="s">
        <v>195</v>
      </c>
      <c r="E21" s="29" t="s">
        <v>195</v>
      </c>
      <c r="F21" s="30"/>
      <c r="G21" s="89">
        <v>22001</v>
      </c>
      <c r="H21" s="31" t="s">
        <v>385</v>
      </c>
      <c r="I21" s="31">
        <v>30</v>
      </c>
      <c r="J21" s="32">
        <v>6</v>
      </c>
      <c r="K21" s="86">
        <v>6</v>
      </c>
      <c r="L21" s="34">
        <f t="shared" si="0"/>
        <v>0.2</v>
      </c>
      <c r="M21" s="201"/>
    </row>
    <row r="22" spans="1:13" ht="18">
      <c r="A22" s="172"/>
      <c r="B22" s="172"/>
      <c r="C22" s="172"/>
      <c r="D22" s="29" t="s">
        <v>94</v>
      </c>
      <c r="E22" s="29" t="s">
        <v>196</v>
      </c>
      <c r="F22" s="30"/>
      <c r="G22" s="89">
        <v>21001</v>
      </c>
      <c r="H22" s="31" t="s">
        <v>385</v>
      </c>
      <c r="I22" s="31">
        <v>30</v>
      </c>
      <c r="J22" s="32">
        <v>6</v>
      </c>
      <c r="K22" s="86">
        <v>6</v>
      </c>
      <c r="L22" s="34">
        <f t="shared" si="0"/>
        <v>0.2</v>
      </c>
      <c r="M22" s="201"/>
    </row>
    <row r="23" spans="1:13" ht="18">
      <c r="A23" s="172"/>
      <c r="B23" s="172"/>
      <c r="C23" s="172"/>
      <c r="D23" s="29" t="s">
        <v>271</v>
      </c>
      <c r="E23" s="29" t="s">
        <v>387</v>
      </c>
      <c r="F23" s="30"/>
      <c r="G23" s="89">
        <v>2001</v>
      </c>
      <c r="H23" s="31" t="s">
        <v>385</v>
      </c>
      <c r="I23" s="31">
        <v>3</v>
      </c>
      <c r="J23" s="32">
        <v>3</v>
      </c>
      <c r="K23" s="86">
        <v>3</v>
      </c>
      <c r="L23" s="34">
        <f t="shared" si="0"/>
        <v>1</v>
      </c>
      <c r="M23" s="201"/>
    </row>
    <row r="24" spans="1:13" ht="30.75">
      <c r="A24" s="172"/>
      <c r="B24" s="172"/>
      <c r="C24" s="172"/>
      <c r="D24" s="29" t="s">
        <v>388</v>
      </c>
      <c r="E24" s="29" t="s">
        <v>235</v>
      </c>
      <c r="F24" s="30"/>
      <c r="G24" s="88">
        <v>3001</v>
      </c>
      <c r="H24" s="31" t="s">
        <v>231</v>
      </c>
      <c r="I24" s="31">
        <v>63</v>
      </c>
      <c r="J24" s="32">
        <v>13</v>
      </c>
      <c r="K24" s="86">
        <v>13</v>
      </c>
      <c r="L24" s="34">
        <f t="shared" si="0"/>
        <v>0.20634920634920634</v>
      </c>
      <c r="M24" s="201"/>
    </row>
    <row r="25" spans="1:13" ht="18">
      <c r="A25" s="172"/>
      <c r="B25" s="172"/>
      <c r="C25" s="172"/>
      <c r="D25" s="29" t="s">
        <v>326</v>
      </c>
      <c r="E25" s="29" t="s">
        <v>236</v>
      </c>
      <c r="F25" s="30"/>
      <c r="G25" s="88">
        <v>16001</v>
      </c>
      <c r="H25" s="31" t="s">
        <v>231</v>
      </c>
      <c r="I25" s="31">
        <v>51</v>
      </c>
      <c r="J25" s="32">
        <v>9</v>
      </c>
      <c r="K25" s="86">
        <v>9</v>
      </c>
      <c r="L25" s="34">
        <f t="shared" si="0"/>
        <v>0.17647058823529413</v>
      </c>
      <c r="M25" s="201"/>
    </row>
    <row r="26" spans="1:13" ht="18.75">
      <c r="H26" s="36" t="s">
        <v>237</v>
      </c>
      <c r="I26" s="37">
        <v>700</v>
      </c>
      <c r="J26" s="38">
        <v>135</v>
      </c>
      <c r="K26" s="38">
        <f>SUM(K13:K25)</f>
        <v>135</v>
      </c>
      <c r="L26" s="39">
        <f>+K26/I26</f>
        <v>0.19285714285714287</v>
      </c>
      <c r="M26" s="202"/>
    </row>
    <row r="27" spans="1:13" ht="15.75">
      <c r="D27" s="174" t="s">
        <v>238</v>
      </c>
      <c r="E27" s="175"/>
      <c r="F27" s="175"/>
      <c r="G27" s="176"/>
    </row>
    <row r="29" spans="1:13" ht="15.75">
      <c r="D29" s="174" t="s">
        <v>389</v>
      </c>
      <c r="E29" s="175"/>
      <c r="F29" s="175"/>
      <c r="G29" s="176"/>
    </row>
    <row r="30" spans="1:13" ht="21.75" customHeight="1"/>
    <row r="31" spans="1:13" ht="40.5" customHeight="1">
      <c r="C31" s="197" t="s">
        <v>390</v>
      </c>
      <c r="D31" s="198"/>
      <c r="E31" s="198"/>
      <c r="F31" s="198"/>
      <c r="G31" s="198"/>
      <c r="H31" s="199"/>
    </row>
    <row r="35" spans="3:11" ht="15.75">
      <c r="C35" s="43" t="s">
        <v>241</v>
      </c>
      <c r="D35" s="44"/>
      <c r="E35" s="45"/>
      <c r="F35" s="44"/>
      <c r="G35" s="44"/>
    </row>
    <row r="39" spans="3:11" ht="15.75">
      <c r="C39" s="46" t="s">
        <v>242</v>
      </c>
      <c r="D39" s="47"/>
      <c r="E39" s="48"/>
      <c r="F39" s="47"/>
      <c r="G39" s="47"/>
      <c r="H39" s="47"/>
      <c r="I39" s="49"/>
      <c r="J39" s="50"/>
      <c r="K39" s="51"/>
    </row>
  </sheetData>
  <mergeCells count="22">
    <mergeCell ref="E10:G10"/>
    <mergeCell ref="M12:M26"/>
    <mergeCell ref="A13:A25"/>
    <mergeCell ref="B13:B25"/>
    <mergeCell ref="C13:C25"/>
    <mergeCell ref="I10:L10"/>
    <mergeCell ref="D29:G29"/>
    <mergeCell ref="C31:H31"/>
    <mergeCell ref="M10:M11"/>
    <mergeCell ref="A2:M2"/>
    <mergeCell ref="A3:M3"/>
    <mergeCell ref="A4:M4"/>
    <mergeCell ref="A5:M5"/>
    <mergeCell ref="A6:B6"/>
    <mergeCell ref="D6:M9"/>
    <mergeCell ref="A7:B7"/>
    <mergeCell ref="A8:B8"/>
    <mergeCell ref="A9:B9"/>
    <mergeCell ref="A10:A11"/>
    <mergeCell ref="B10:B11"/>
    <mergeCell ref="C10:C11"/>
    <mergeCell ref="D27:G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3E22-B6F7-47FE-863E-4BEBC82C0949}">
  <dimension ref="A1:AZ36"/>
  <sheetViews>
    <sheetView topLeftCell="AV1" workbookViewId="0">
      <selection activeCell="C2" sqref="C2"/>
    </sheetView>
  </sheetViews>
  <sheetFormatPr defaultRowHeight="15"/>
  <cols>
    <col min="2" max="2" width="15.28515625" customWidth="1"/>
    <col min="3" max="3" width="5.7109375" bestFit="1" customWidth="1"/>
    <col min="4" max="4" width="5.5703125" bestFit="1" customWidth="1"/>
    <col min="5" max="5" width="16.28515625" bestFit="1" customWidth="1"/>
    <col min="6" max="6" width="8.42578125" bestFit="1" customWidth="1"/>
    <col min="7" max="7" width="7.7109375" bestFit="1" customWidth="1"/>
    <col min="8" max="8" width="4.7109375" bestFit="1" customWidth="1"/>
    <col min="9" max="10" width="5.85546875" bestFit="1" customWidth="1"/>
    <col min="11" max="11" width="4.140625" bestFit="1" customWidth="1"/>
    <col min="12" max="12" width="4.5703125" bestFit="1" customWidth="1"/>
    <col min="13" max="13" width="7.85546875" bestFit="1" customWidth="1"/>
    <col min="14" max="14" width="10.42578125" bestFit="1" customWidth="1"/>
    <col min="15" max="15" width="6.85546875" bestFit="1" customWidth="1"/>
    <col min="16" max="16" width="11" bestFit="1" customWidth="1"/>
    <col min="17" max="17" width="4.7109375" bestFit="1" customWidth="1"/>
    <col min="18" max="18" width="4" bestFit="1" customWidth="1"/>
    <col min="19" max="19" width="3.28515625" bestFit="1" customWidth="1"/>
    <col min="20" max="20" width="6.140625" bestFit="1" customWidth="1"/>
    <col min="21" max="21" width="9.140625" bestFit="1" customWidth="1"/>
    <col min="22" max="22" width="5.42578125" bestFit="1" customWidth="1"/>
    <col min="23" max="23" width="7.140625" bestFit="1" customWidth="1"/>
    <col min="24" max="24" width="9.85546875" bestFit="1" customWidth="1"/>
    <col min="25" max="25" width="9.5703125" bestFit="1" customWidth="1"/>
    <col min="26" max="26" width="10" bestFit="1" customWidth="1"/>
    <col min="27" max="27" width="7.5703125" bestFit="1" customWidth="1"/>
    <col min="28" max="28" width="10.7109375" bestFit="1" customWidth="1"/>
    <col min="29" max="29" width="11.7109375" bestFit="1" customWidth="1"/>
    <col min="30" max="30" width="9" bestFit="1" customWidth="1"/>
    <col min="31" max="31" width="7.7109375" bestFit="1" customWidth="1"/>
    <col min="32" max="32" width="10.140625" bestFit="1" customWidth="1"/>
    <col min="33" max="33" width="5.5703125" bestFit="1" customWidth="1"/>
    <col min="34" max="34" width="8.42578125" bestFit="1" customWidth="1"/>
    <col min="35" max="35" width="7.5703125" bestFit="1" customWidth="1"/>
    <col min="36" max="36" width="9.85546875" bestFit="1" customWidth="1"/>
    <col min="37" max="37" width="4.85546875" bestFit="1" customWidth="1"/>
    <col min="38" max="38" width="6" bestFit="1" customWidth="1"/>
    <col min="39" max="39" width="8" bestFit="1" customWidth="1"/>
    <col min="40" max="40" width="6.5703125" bestFit="1" customWidth="1"/>
    <col min="41" max="42" width="8.7109375" bestFit="1" customWidth="1"/>
    <col min="43" max="43" width="10.5703125" bestFit="1" customWidth="1"/>
    <col min="44" max="44" width="8.140625" bestFit="1" customWidth="1"/>
    <col min="45" max="45" width="18.5703125" bestFit="1" customWidth="1"/>
    <col min="46" max="46" width="5.28515625" bestFit="1" customWidth="1"/>
    <col min="47" max="47" width="19.28515625" bestFit="1" customWidth="1"/>
    <col min="48" max="48" width="33.85546875" customWidth="1"/>
    <col min="49" max="49" width="45.140625" bestFit="1" customWidth="1"/>
    <col min="50" max="50" width="63.28515625" customWidth="1"/>
    <col min="51" max="51" width="38" customWidth="1"/>
    <col min="52" max="52" width="31" bestFit="1" customWidth="1"/>
  </cols>
  <sheetData>
    <row r="1" spans="1:52">
      <c r="A1" s="139" t="s">
        <v>141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9"/>
    </row>
    <row r="2" spans="1:52" ht="15" customHeight="1">
      <c r="A2" s="139"/>
      <c r="B2" s="111"/>
      <c r="C2" s="142" t="s">
        <v>1</v>
      </c>
      <c r="D2" s="142"/>
      <c r="E2" s="142"/>
      <c r="F2" s="142"/>
      <c r="G2" s="142"/>
      <c r="H2" s="142" t="s">
        <v>2</v>
      </c>
      <c r="I2" s="142"/>
      <c r="J2" s="142"/>
      <c r="K2" s="142"/>
      <c r="L2" s="143" t="s">
        <v>3</v>
      </c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2" t="s">
        <v>4</v>
      </c>
      <c r="AM2" s="142"/>
      <c r="AN2" s="142"/>
      <c r="AO2" s="142"/>
      <c r="AP2" s="142"/>
      <c r="AQ2" s="142"/>
      <c r="AR2" s="142"/>
      <c r="AS2" s="111" t="s">
        <v>5</v>
      </c>
      <c r="AT2" s="111" t="s">
        <v>6</v>
      </c>
      <c r="AU2" s="111" t="s">
        <v>7</v>
      </c>
      <c r="AV2" s="111" t="s">
        <v>8</v>
      </c>
      <c r="AW2" s="111" t="s">
        <v>9</v>
      </c>
      <c r="AX2" s="111" t="s">
        <v>10</v>
      </c>
      <c r="AY2" s="111" t="s">
        <v>11</v>
      </c>
      <c r="AZ2" s="9" t="s">
        <v>12</v>
      </c>
    </row>
    <row r="3" spans="1:52">
      <c r="A3" s="139"/>
      <c r="B3" s="1" t="s">
        <v>142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55</v>
      </c>
      <c r="AS3" s="9"/>
      <c r="AT3" s="9"/>
      <c r="AU3" s="9"/>
      <c r="AV3" s="9"/>
      <c r="AW3" s="9"/>
      <c r="AX3" s="9"/>
      <c r="AY3" s="9"/>
      <c r="AZ3" s="9"/>
    </row>
    <row r="4" spans="1:52" ht="31.5" customHeight="1">
      <c r="A4" s="139"/>
      <c r="B4" s="140" t="s">
        <v>56</v>
      </c>
      <c r="C4" s="9"/>
      <c r="D4" s="9"/>
      <c r="E4" s="9"/>
      <c r="F4" s="9"/>
      <c r="G4" s="9">
        <v>9</v>
      </c>
      <c r="H4" s="9"/>
      <c r="I4" s="9">
        <v>1</v>
      </c>
      <c r="J4" s="9">
        <v>8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>
        <v>9</v>
      </c>
      <c r="AJ4" s="9"/>
      <c r="AK4" s="9"/>
      <c r="AL4" s="9"/>
      <c r="AM4" s="9"/>
      <c r="AN4" s="9"/>
      <c r="AO4" s="9"/>
      <c r="AP4" s="9"/>
      <c r="AQ4" s="9"/>
      <c r="AR4" s="9">
        <v>9</v>
      </c>
      <c r="AS4" s="9">
        <v>9</v>
      </c>
      <c r="AT4" s="9">
        <v>20</v>
      </c>
      <c r="AU4" s="10">
        <v>46042</v>
      </c>
      <c r="AV4" s="11" t="s">
        <v>57</v>
      </c>
      <c r="AW4" s="9" t="s">
        <v>58</v>
      </c>
      <c r="AX4" s="11" t="s">
        <v>63</v>
      </c>
      <c r="AY4" s="11" t="s">
        <v>60</v>
      </c>
      <c r="AZ4" s="9" t="s">
        <v>61</v>
      </c>
    </row>
    <row r="5" spans="1:52" ht="30.75">
      <c r="A5" s="139"/>
      <c r="B5" s="140"/>
      <c r="C5" s="9"/>
      <c r="D5" s="9"/>
      <c r="E5" s="9"/>
      <c r="F5" s="9"/>
      <c r="G5" s="9">
        <v>17</v>
      </c>
      <c r="H5" s="9"/>
      <c r="I5" s="9">
        <v>1</v>
      </c>
      <c r="J5" s="9">
        <v>9</v>
      </c>
      <c r="K5" s="9">
        <v>7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>
        <v>17</v>
      </c>
      <c r="AJ5" s="9"/>
      <c r="AK5" s="9"/>
      <c r="AL5" s="9"/>
      <c r="AM5" s="9"/>
      <c r="AN5" s="9"/>
      <c r="AO5" s="9"/>
      <c r="AP5" s="9"/>
      <c r="AQ5" s="9"/>
      <c r="AR5" s="9">
        <v>17</v>
      </c>
      <c r="AS5" s="9">
        <v>17</v>
      </c>
      <c r="AT5" s="9">
        <v>24</v>
      </c>
      <c r="AU5" s="10">
        <v>46048</v>
      </c>
      <c r="AV5" s="11" t="s">
        <v>57</v>
      </c>
      <c r="AW5" s="11" t="s">
        <v>62</v>
      </c>
      <c r="AX5" s="11" t="s">
        <v>63</v>
      </c>
      <c r="AY5" s="9" t="s">
        <v>143</v>
      </c>
      <c r="AZ5" s="9" t="s">
        <v>65</v>
      </c>
    </row>
    <row r="6" spans="1:52" ht="45.75">
      <c r="A6" s="139"/>
      <c r="B6" s="140" t="s">
        <v>66</v>
      </c>
      <c r="C6" s="9"/>
      <c r="D6" s="9"/>
      <c r="E6" s="9"/>
      <c r="F6" s="9"/>
      <c r="G6" s="9">
        <v>9</v>
      </c>
      <c r="H6" s="9"/>
      <c r="I6" s="9"/>
      <c r="J6" s="9">
        <v>3</v>
      </c>
      <c r="K6" s="9">
        <v>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>
        <v>9</v>
      </c>
      <c r="AJ6" s="9"/>
      <c r="AK6" s="9"/>
      <c r="AL6" s="9"/>
      <c r="AM6" s="9"/>
      <c r="AN6" s="9"/>
      <c r="AO6" s="9"/>
      <c r="AP6" s="9"/>
      <c r="AQ6" s="9"/>
      <c r="AR6" s="9">
        <v>9</v>
      </c>
      <c r="AS6" s="9">
        <v>9</v>
      </c>
      <c r="AT6" s="9">
        <v>30</v>
      </c>
      <c r="AU6" s="10">
        <v>46044</v>
      </c>
      <c r="AV6" s="11" t="s">
        <v>57</v>
      </c>
      <c r="AW6" s="11" t="s">
        <v>67</v>
      </c>
      <c r="AX6" s="11" t="s">
        <v>68</v>
      </c>
      <c r="AY6" s="9" t="s">
        <v>69</v>
      </c>
      <c r="AZ6" s="9" t="s">
        <v>70</v>
      </c>
    </row>
    <row r="7" spans="1:52" ht="45.75">
      <c r="A7" s="139"/>
      <c r="B7" s="140"/>
      <c r="C7" s="9"/>
      <c r="D7" s="9"/>
      <c r="E7" s="9"/>
      <c r="F7" s="9"/>
      <c r="G7" s="9">
        <v>7</v>
      </c>
      <c r="H7" s="9"/>
      <c r="I7" s="9">
        <v>1</v>
      </c>
      <c r="J7" s="9">
        <v>3</v>
      </c>
      <c r="K7" s="9">
        <v>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>
        <v>7</v>
      </c>
      <c r="AJ7" s="9"/>
      <c r="AK7" s="9"/>
      <c r="AL7" s="9"/>
      <c r="AM7" s="9"/>
      <c r="AN7" s="9"/>
      <c r="AO7" s="9"/>
      <c r="AP7" s="9"/>
      <c r="AQ7" s="9"/>
      <c r="AR7" s="9">
        <v>7</v>
      </c>
      <c r="AS7" s="9">
        <v>7</v>
      </c>
      <c r="AT7" s="9">
        <v>10</v>
      </c>
      <c r="AU7" s="10">
        <v>46045</v>
      </c>
      <c r="AV7" s="11" t="s">
        <v>71</v>
      </c>
      <c r="AW7" s="11" t="s">
        <v>72</v>
      </c>
      <c r="AX7" s="11" t="s">
        <v>68</v>
      </c>
      <c r="AY7" s="9" t="s">
        <v>73</v>
      </c>
      <c r="AZ7" s="9" t="s">
        <v>74</v>
      </c>
    </row>
    <row r="8" spans="1:52" ht="48.75" customHeight="1">
      <c r="A8" s="139"/>
      <c r="B8" s="140" t="s">
        <v>75</v>
      </c>
      <c r="C8" s="9"/>
      <c r="D8" s="9"/>
      <c r="E8" s="9"/>
      <c r="F8" s="9"/>
      <c r="G8" s="9">
        <v>8</v>
      </c>
      <c r="H8" s="9"/>
      <c r="I8" s="9"/>
      <c r="J8" s="9">
        <v>4</v>
      </c>
      <c r="K8" s="9">
        <v>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8</v>
      </c>
      <c r="AJ8" s="9"/>
      <c r="AK8" s="9"/>
      <c r="AL8" s="9"/>
      <c r="AM8" s="9"/>
      <c r="AN8" s="9"/>
      <c r="AO8" s="9"/>
      <c r="AP8" s="9"/>
      <c r="AQ8" s="9"/>
      <c r="AR8" s="9">
        <v>8</v>
      </c>
      <c r="AS8" s="9">
        <v>8</v>
      </c>
      <c r="AT8" s="9">
        <v>29</v>
      </c>
      <c r="AU8" s="10">
        <v>46035</v>
      </c>
      <c r="AV8" s="11" t="s">
        <v>76</v>
      </c>
      <c r="AW8" s="11" t="s">
        <v>77</v>
      </c>
      <c r="AX8" s="11" t="s">
        <v>78</v>
      </c>
      <c r="AY8" s="9" t="s">
        <v>79</v>
      </c>
      <c r="AZ8" s="9" t="s">
        <v>80</v>
      </c>
    </row>
    <row r="9" spans="1:52" ht="76.5">
      <c r="A9" s="139"/>
      <c r="B9" s="140"/>
      <c r="C9" s="9"/>
      <c r="D9" s="9"/>
      <c r="E9" s="9"/>
      <c r="F9" s="9"/>
      <c r="G9" s="9">
        <v>7</v>
      </c>
      <c r="H9" s="9"/>
      <c r="I9" s="9">
        <v>2</v>
      </c>
      <c r="J9" s="9">
        <v>2</v>
      </c>
      <c r="K9" s="9">
        <v>3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>
        <v>7</v>
      </c>
      <c r="AJ9" s="9"/>
      <c r="AK9" s="9"/>
      <c r="AL9" s="9"/>
      <c r="AM9" s="9"/>
      <c r="AN9" s="9"/>
      <c r="AO9" s="9"/>
      <c r="AP9" s="9"/>
      <c r="AQ9" s="9"/>
      <c r="AR9" s="9">
        <v>7</v>
      </c>
      <c r="AS9" s="9">
        <v>7</v>
      </c>
      <c r="AT9" s="9">
        <v>8</v>
      </c>
      <c r="AU9" s="10">
        <v>46049</v>
      </c>
      <c r="AV9" s="11" t="s">
        <v>76</v>
      </c>
      <c r="AW9" s="11" t="s">
        <v>81</v>
      </c>
      <c r="AX9" s="11" t="s">
        <v>82</v>
      </c>
      <c r="AY9" s="9" t="s">
        <v>83</v>
      </c>
      <c r="AZ9" s="9" t="s">
        <v>80</v>
      </c>
    </row>
    <row r="10" spans="1:52" ht="30.75">
      <c r="A10" s="139"/>
      <c r="B10" s="111" t="s">
        <v>84</v>
      </c>
      <c r="C10" s="9"/>
      <c r="D10" s="9">
        <v>2</v>
      </c>
      <c r="E10" s="9"/>
      <c r="F10" s="9"/>
      <c r="G10" s="9">
        <v>25</v>
      </c>
      <c r="H10" s="9"/>
      <c r="I10" s="9">
        <v>14</v>
      </c>
      <c r="J10" s="9">
        <v>7</v>
      </c>
      <c r="K10" s="9">
        <v>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>
        <v>27</v>
      </c>
      <c r="AJ10" s="9"/>
      <c r="AK10" s="9"/>
      <c r="AL10" s="9"/>
      <c r="AM10" s="9"/>
      <c r="AN10" s="9"/>
      <c r="AO10" s="9"/>
      <c r="AP10" s="9"/>
      <c r="AQ10" s="9"/>
      <c r="AR10" s="9">
        <v>27</v>
      </c>
      <c r="AS10" s="9">
        <v>27</v>
      </c>
      <c r="AT10" s="9">
        <v>34</v>
      </c>
      <c r="AU10" s="10">
        <v>46041</v>
      </c>
      <c r="AV10" s="11" t="s">
        <v>76</v>
      </c>
      <c r="AW10" s="9" t="s">
        <v>85</v>
      </c>
      <c r="AX10" s="11" t="s">
        <v>86</v>
      </c>
      <c r="AY10" s="11" t="s">
        <v>87</v>
      </c>
      <c r="AZ10" s="9" t="s">
        <v>88</v>
      </c>
    </row>
    <row r="11" spans="1:52" ht="60.75">
      <c r="A11" s="139"/>
      <c r="B11" s="111" t="s">
        <v>89</v>
      </c>
      <c r="C11" s="9"/>
      <c r="D11" s="9"/>
      <c r="E11" s="9"/>
      <c r="F11" s="9"/>
      <c r="G11" s="9">
        <v>11</v>
      </c>
      <c r="H11" s="9">
        <v>11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>
        <v>11</v>
      </c>
      <c r="AJ11" s="9"/>
      <c r="AK11" s="9"/>
      <c r="AL11" s="9"/>
      <c r="AM11" s="9"/>
      <c r="AN11" s="9"/>
      <c r="AO11" s="9"/>
      <c r="AP11" s="9"/>
      <c r="AQ11" s="9"/>
      <c r="AR11" s="9">
        <v>11</v>
      </c>
      <c r="AS11" s="9">
        <v>11</v>
      </c>
      <c r="AT11" s="9">
        <v>29</v>
      </c>
      <c r="AU11" s="10">
        <v>46044</v>
      </c>
      <c r="AV11" s="11" t="s">
        <v>76</v>
      </c>
      <c r="AW11" s="11" t="s">
        <v>90</v>
      </c>
      <c r="AX11" s="11" t="s">
        <v>91</v>
      </c>
      <c r="AY11" s="11" t="s">
        <v>92</v>
      </c>
      <c r="AZ11" s="9" t="s">
        <v>93</v>
      </c>
    </row>
    <row r="12" spans="1:52" ht="60.75">
      <c r="A12" s="139"/>
      <c r="B12" s="111" t="s">
        <v>94</v>
      </c>
      <c r="C12" s="9"/>
      <c r="D12" s="9"/>
      <c r="E12" s="9"/>
      <c r="F12" s="9"/>
      <c r="G12" s="9">
        <v>15</v>
      </c>
      <c r="H12" s="9"/>
      <c r="I12" s="9">
        <v>1</v>
      </c>
      <c r="J12" s="9">
        <v>9</v>
      </c>
      <c r="K12" s="9">
        <v>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>
        <v>15</v>
      </c>
      <c r="AJ12" s="9"/>
      <c r="AK12" s="9"/>
      <c r="AL12" s="9"/>
      <c r="AM12" s="9"/>
      <c r="AN12" s="9"/>
      <c r="AO12" s="9"/>
      <c r="AP12" s="9"/>
      <c r="AQ12" s="9"/>
      <c r="AR12" s="9">
        <v>15</v>
      </c>
      <c r="AS12" s="9">
        <v>15</v>
      </c>
      <c r="AT12" s="9">
        <v>22</v>
      </c>
      <c r="AU12" s="10">
        <v>46045</v>
      </c>
      <c r="AV12" s="11" t="s">
        <v>76</v>
      </c>
      <c r="AW12" s="11" t="s">
        <v>95</v>
      </c>
      <c r="AX12" s="11" t="s">
        <v>96</v>
      </c>
      <c r="AY12" s="11" t="s">
        <v>97</v>
      </c>
      <c r="AZ12" s="9" t="s">
        <v>98</v>
      </c>
    </row>
    <row r="13" spans="1:52" ht="45" customHeight="1">
      <c r="A13" s="139"/>
      <c r="B13" s="111" t="s">
        <v>99</v>
      </c>
      <c r="C13" s="9"/>
      <c r="D13" s="9"/>
      <c r="E13" s="9"/>
      <c r="F13" s="9"/>
      <c r="G13" s="9">
        <v>1</v>
      </c>
      <c r="H13" s="9"/>
      <c r="I13" s="9"/>
      <c r="J13" s="9">
        <v>1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>
        <v>1</v>
      </c>
      <c r="AJ13" s="9"/>
      <c r="AK13" s="9"/>
      <c r="AL13" s="9"/>
      <c r="AM13" s="9"/>
      <c r="AN13" s="9"/>
      <c r="AO13" s="9"/>
      <c r="AP13" s="9"/>
      <c r="AQ13" s="9"/>
      <c r="AR13" s="9">
        <v>1</v>
      </c>
      <c r="AS13" s="9">
        <v>1</v>
      </c>
      <c r="AT13" s="9">
        <v>17</v>
      </c>
      <c r="AU13" s="10">
        <v>46038</v>
      </c>
      <c r="AV13" s="11" t="s">
        <v>76</v>
      </c>
      <c r="AW13" s="11" t="s">
        <v>100</v>
      </c>
      <c r="AX13" s="11" t="s">
        <v>101</v>
      </c>
      <c r="AY13" s="9" t="s">
        <v>79</v>
      </c>
      <c r="AZ13" s="9" t="s">
        <v>102</v>
      </c>
    </row>
    <row r="14" spans="1:52" ht="60.75">
      <c r="A14" s="139"/>
      <c r="B14" s="111" t="s">
        <v>103</v>
      </c>
      <c r="C14" s="9"/>
      <c r="D14" s="9"/>
      <c r="E14" s="9"/>
      <c r="F14" s="9"/>
      <c r="G14" s="9">
        <v>4</v>
      </c>
      <c r="H14" s="9"/>
      <c r="I14" s="9">
        <v>1</v>
      </c>
      <c r="J14" s="9">
        <v>3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>
        <v>1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>
        <v>3</v>
      </c>
      <c r="AJ14" s="9"/>
      <c r="AK14" s="9"/>
      <c r="AL14" s="9"/>
      <c r="AM14" s="9"/>
      <c r="AN14" s="9"/>
      <c r="AO14" s="9"/>
      <c r="AP14" s="9"/>
      <c r="AQ14" s="9"/>
      <c r="AR14" s="9">
        <v>4</v>
      </c>
      <c r="AS14" s="9">
        <v>4</v>
      </c>
      <c r="AT14" s="9">
        <v>10</v>
      </c>
      <c r="AU14" s="10">
        <v>46042</v>
      </c>
      <c r="AV14" s="11" t="s">
        <v>76</v>
      </c>
      <c r="AW14" s="11" t="s">
        <v>104</v>
      </c>
      <c r="AX14" s="11" t="s">
        <v>105</v>
      </c>
      <c r="AY14" s="11" t="s">
        <v>106</v>
      </c>
      <c r="AZ14" s="9" t="s">
        <v>107</v>
      </c>
    </row>
    <row r="15" spans="1:52" ht="60.75">
      <c r="A15" s="139"/>
      <c r="B15" s="140" t="s">
        <v>108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>
        <v>0</v>
      </c>
      <c r="AT15" s="9">
        <v>16</v>
      </c>
      <c r="AU15" s="10">
        <v>46042</v>
      </c>
      <c r="AV15" s="11" t="s">
        <v>144</v>
      </c>
      <c r="AW15" s="11" t="s">
        <v>109</v>
      </c>
      <c r="AX15" s="11" t="s">
        <v>110</v>
      </c>
      <c r="AY15" s="9" t="s">
        <v>111</v>
      </c>
      <c r="AZ15" s="9" t="s">
        <v>112</v>
      </c>
    </row>
    <row r="16" spans="1:52" ht="45.75">
      <c r="A16" s="139"/>
      <c r="B16" s="140"/>
      <c r="C16" s="9"/>
      <c r="D16" s="9"/>
      <c r="E16" s="9"/>
      <c r="F16" s="9"/>
      <c r="G16" s="9">
        <v>39</v>
      </c>
      <c r="H16" s="9"/>
      <c r="I16" s="9">
        <v>39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>
        <v>39</v>
      </c>
      <c r="AJ16" s="9"/>
      <c r="AK16" s="9"/>
      <c r="AL16" s="9"/>
      <c r="AM16" s="9"/>
      <c r="AN16" s="9"/>
      <c r="AO16" s="9"/>
      <c r="AP16" s="9"/>
      <c r="AQ16" s="9"/>
      <c r="AR16" s="9">
        <v>39</v>
      </c>
      <c r="AS16" s="9">
        <v>39</v>
      </c>
      <c r="AT16" s="9">
        <v>45</v>
      </c>
      <c r="AU16" s="10">
        <v>46050</v>
      </c>
      <c r="AV16" s="11" t="s">
        <v>76</v>
      </c>
      <c r="AW16" s="11" t="s">
        <v>113</v>
      </c>
      <c r="AX16" s="11" t="s">
        <v>114</v>
      </c>
      <c r="AY16" s="11" t="s">
        <v>115</v>
      </c>
      <c r="AZ16" s="9" t="s">
        <v>112</v>
      </c>
    </row>
    <row r="17" spans="1:52" ht="76.5">
      <c r="A17" s="139"/>
      <c r="B17" s="64" t="s">
        <v>116</v>
      </c>
      <c r="C17" s="9"/>
      <c r="D17" s="9"/>
      <c r="E17" s="9"/>
      <c r="F17" s="9"/>
      <c r="G17" s="9">
        <v>47</v>
      </c>
      <c r="H17" s="9"/>
      <c r="I17" s="9"/>
      <c r="J17" s="9">
        <v>47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>
        <v>47</v>
      </c>
      <c r="AJ17" s="9"/>
      <c r="AK17" s="9"/>
      <c r="AL17" s="9"/>
      <c r="AM17" s="9"/>
      <c r="AN17" s="9"/>
      <c r="AO17" s="9"/>
      <c r="AP17" s="9"/>
      <c r="AQ17" s="9"/>
      <c r="AR17" s="9">
        <v>47</v>
      </c>
      <c r="AS17" s="9">
        <v>47</v>
      </c>
      <c r="AT17" s="9">
        <v>67</v>
      </c>
      <c r="AU17" s="10">
        <v>46051</v>
      </c>
      <c r="AV17" s="11" t="s">
        <v>76</v>
      </c>
      <c r="AW17" s="11" t="s">
        <v>117</v>
      </c>
      <c r="AX17" s="11" t="s">
        <v>118</v>
      </c>
      <c r="AY17" s="11" t="s">
        <v>119</v>
      </c>
      <c r="AZ17" s="9" t="s">
        <v>120</v>
      </c>
    </row>
    <row r="18" spans="1:52" ht="45.75">
      <c r="A18" s="139"/>
      <c r="B18" s="64" t="s">
        <v>145</v>
      </c>
      <c r="C18" s="9"/>
      <c r="D18" s="9"/>
      <c r="E18" s="9"/>
      <c r="F18" s="9"/>
      <c r="G18" s="9">
        <v>20</v>
      </c>
      <c r="H18" s="9"/>
      <c r="I18" s="9"/>
      <c r="J18" s="9">
        <v>20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>
        <v>20</v>
      </c>
      <c r="AJ18" s="9"/>
      <c r="AK18" s="9"/>
      <c r="AL18" s="9"/>
      <c r="AM18" s="9"/>
      <c r="AN18" s="9"/>
      <c r="AO18" s="9"/>
      <c r="AP18" s="9"/>
      <c r="AQ18" s="9"/>
      <c r="AR18" s="9">
        <v>20</v>
      </c>
      <c r="AS18" s="9">
        <v>20</v>
      </c>
      <c r="AT18" s="9">
        <v>27</v>
      </c>
      <c r="AU18" s="10">
        <v>46052</v>
      </c>
      <c r="AV18" s="11" t="s">
        <v>76</v>
      </c>
      <c r="AW18" s="11" t="s">
        <v>122</v>
      </c>
      <c r="AX18" s="11" t="s">
        <v>123</v>
      </c>
      <c r="AY18" s="11" t="s">
        <v>124</v>
      </c>
      <c r="AZ18" s="9" t="s">
        <v>125</v>
      </c>
    </row>
    <row r="19" spans="1:52" ht="45.75">
      <c r="A19" s="139"/>
      <c r="B19" s="140"/>
      <c r="C19" s="9"/>
      <c r="D19" s="9"/>
      <c r="E19" s="9"/>
      <c r="F19" s="9"/>
      <c r="G19" s="9">
        <v>8</v>
      </c>
      <c r="H19" s="9"/>
      <c r="I19" s="9">
        <v>7</v>
      </c>
      <c r="J19" s="9">
        <v>1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>
        <v>8</v>
      </c>
      <c r="AJ19" s="9"/>
      <c r="AK19" s="9"/>
      <c r="AL19" s="9"/>
      <c r="AM19" s="9"/>
      <c r="AN19" s="9"/>
      <c r="AO19" s="9"/>
      <c r="AP19" s="9"/>
      <c r="AQ19" s="9"/>
      <c r="AR19" s="9">
        <v>8</v>
      </c>
      <c r="AS19" s="9">
        <v>8</v>
      </c>
      <c r="AT19" s="9">
        <v>25</v>
      </c>
      <c r="AU19" s="10">
        <v>46048</v>
      </c>
      <c r="AV19" s="11" t="s">
        <v>57</v>
      </c>
      <c r="AW19" s="11" t="s">
        <v>126</v>
      </c>
      <c r="AX19" s="11" t="s">
        <v>127</v>
      </c>
      <c r="AY19" s="9" t="s">
        <v>146</v>
      </c>
      <c r="AZ19" s="9" t="s">
        <v>129</v>
      </c>
    </row>
    <row r="20" spans="1:52" ht="30.75">
      <c r="A20" s="139"/>
      <c r="B20" s="140"/>
      <c r="C20" s="9"/>
      <c r="D20" s="9"/>
      <c r="E20" s="9"/>
      <c r="F20" s="9"/>
      <c r="G20" s="9">
        <v>8</v>
      </c>
      <c r="H20" s="9"/>
      <c r="I20" s="9">
        <v>7</v>
      </c>
      <c r="J20" s="9">
        <v>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>
        <v>8</v>
      </c>
      <c r="AJ20" s="9"/>
      <c r="AK20" s="9"/>
      <c r="AL20" s="9"/>
      <c r="AM20" s="9"/>
      <c r="AN20" s="9"/>
      <c r="AO20" s="9"/>
      <c r="AP20" s="9"/>
      <c r="AQ20" s="9"/>
      <c r="AR20" s="9">
        <v>8</v>
      </c>
      <c r="AS20" s="9">
        <v>8</v>
      </c>
      <c r="AT20" s="9">
        <v>25</v>
      </c>
      <c r="AU20" s="10">
        <v>46048</v>
      </c>
      <c r="AV20" s="11" t="s">
        <v>57</v>
      </c>
      <c r="AW20" s="11" t="s">
        <v>130</v>
      </c>
      <c r="AX20" s="11" t="s">
        <v>127</v>
      </c>
      <c r="AY20" s="9" t="s">
        <v>146</v>
      </c>
      <c r="AZ20" s="9" t="s">
        <v>129</v>
      </c>
    </row>
    <row r="21" spans="1:52" ht="30.75">
      <c r="A21" s="139"/>
      <c r="B21" s="140"/>
      <c r="C21" s="9"/>
      <c r="D21" s="9"/>
      <c r="E21" s="9"/>
      <c r="F21" s="9"/>
      <c r="G21" s="9">
        <v>8</v>
      </c>
      <c r="H21" s="9"/>
      <c r="I21" s="9">
        <v>7</v>
      </c>
      <c r="J21" s="9">
        <v>1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>
        <v>8</v>
      </c>
      <c r="AJ21" s="9"/>
      <c r="AK21" s="9"/>
      <c r="AL21" s="9"/>
      <c r="AM21" s="9"/>
      <c r="AN21" s="9"/>
      <c r="AO21" s="9"/>
      <c r="AP21" s="9"/>
      <c r="AQ21" s="9"/>
      <c r="AR21" s="9">
        <v>8</v>
      </c>
      <c r="AS21" s="9">
        <v>8</v>
      </c>
      <c r="AT21" s="9">
        <v>25</v>
      </c>
      <c r="AU21" s="10">
        <v>46048</v>
      </c>
      <c r="AV21" s="11" t="s">
        <v>57</v>
      </c>
      <c r="AW21" s="11" t="s">
        <v>131</v>
      </c>
      <c r="AX21" s="11" t="s">
        <v>127</v>
      </c>
      <c r="AY21" s="9" t="s">
        <v>146</v>
      </c>
      <c r="AZ21" s="9" t="s">
        <v>129</v>
      </c>
    </row>
    <row r="22" spans="1:52" ht="30.75">
      <c r="A22" s="139"/>
      <c r="B22" s="140"/>
      <c r="C22" s="9"/>
      <c r="D22" s="9"/>
      <c r="E22" s="9"/>
      <c r="F22" s="9"/>
      <c r="G22" s="9">
        <v>4</v>
      </c>
      <c r="H22" s="9"/>
      <c r="I22" s="9">
        <v>3</v>
      </c>
      <c r="J22" s="9">
        <v>1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>
        <v>4</v>
      </c>
      <c r="AJ22" s="9"/>
      <c r="AK22" s="9"/>
      <c r="AL22" s="9"/>
      <c r="AM22" s="9"/>
      <c r="AN22" s="9"/>
      <c r="AO22" s="9"/>
      <c r="AP22" s="9"/>
      <c r="AQ22" s="9"/>
      <c r="AR22" s="9">
        <v>4</v>
      </c>
      <c r="AS22" s="9">
        <v>4</v>
      </c>
      <c r="AT22" s="9">
        <v>21</v>
      </c>
      <c r="AU22" s="10">
        <v>46049</v>
      </c>
      <c r="AV22" s="11" t="s">
        <v>71</v>
      </c>
      <c r="AW22" s="11" t="s">
        <v>132</v>
      </c>
      <c r="AX22" s="11" t="s">
        <v>127</v>
      </c>
      <c r="AY22" s="11" t="s">
        <v>147</v>
      </c>
      <c r="AZ22" s="9" t="s">
        <v>129</v>
      </c>
    </row>
    <row r="23" spans="1:52" ht="30.75">
      <c r="A23" s="139"/>
      <c r="B23" s="140"/>
      <c r="C23" s="9"/>
      <c r="D23" s="9"/>
      <c r="E23" s="9"/>
      <c r="F23" s="9"/>
      <c r="G23" s="9">
        <v>4</v>
      </c>
      <c r="H23" s="9"/>
      <c r="I23" s="9">
        <v>3</v>
      </c>
      <c r="J23" s="9">
        <v>1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>
        <v>4</v>
      </c>
      <c r="AJ23" s="9"/>
      <c r="AK23" s="9"/>
      <c r="AL23" s="9"/>
      <c r="AM23" s="9"/>
      <c r="AN23" s="9"/>
      <c r="AO23" s="9"/>
      <c r="AP23" s="9"/>
      <c r="AQ23" s="9"/>
      <c r="AR23" s="9">
        <v>4</v>
      </c>
      <c r="AS23" s="9">
        <v>4</v>
      </c>
      <c r="AT23" s="9">
        <v>21</v>
      </c>
      <c r="AU23" s="10">
        <v>46049</v>
      </c>
      <c r="AV23" s="11" t="s">
        <v>57</v>
      </c>
      <c r="AW23" s="11" t="s">
        <v>134</v>
      </c>
      <c r="AX23" s="11" t="s">
        <v>127</v>
      </c>
      <c r="AY23" s="11" t="s">
        <v>147</v>
      </c>
      <c r="AZ23" s="9" t="s">
        <v>129</v>
      </c>
    </row>
    <row r="24" spans="1:52" ht="30.75">
      <c r="A24" s="139"/>
      <c r="B24" s="140"/>
      <c r="C24" s="9"/>
      <c r="D24" s="9"/>
      <c r="E24" s="9"/>
      <c r="F24" s="9"/>
      <c r="G24" s="9">
        <v>4</v>
      </c>
      <c r="H24" s="9"/>
      <c r="I24" s="9">
        <v>3</v>
      </c>
      <c r="J24" s="9">
        <v>1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>
        <v>4</v>
      </c>
      <c r="AJ24" s="9"/>
      <c r="AK24" s="9"/>
      <c r="AL24" s="9"/>
      <c r="AM24" s="9"/>
      <c r="AN24" s="9"/>
      <c r="AO24" s="9"/>
      <c r="AP24" s="9"/>
      <c r="AQ24" s="9"/>
      <c r="AR24" s="9">
        <v>4</v>
      </c>
      <c r="AS24" s="9">
        <v>4</v>
      </c>
      <c r="AT24" s="9">
        <v>21</v>
      </c>
      <c r="AU24" s="10">
        <v>46049</v>
      </c>
      <c r="AV24" s="11" t="s">
        <v>57</v>
      </c>
      <c r="AW24" s="11" t="s">
        <v>135</v>
      </c>
      <c r="AX24" s="11" t="s">
        <v>127</v>
      </c>
      <c r="AY24" s="11" t="s">
        <v>147</v>
      </c>
      <c r="AZ24" s="9" t="s">
        <v>129</v>
      </c>
    </row>
    <row r="25" spans="1:52" ht="30.75">
      <c r="A25" s="139"/>
      <c r="B25" s="140"/>
      <c r="C25" s="9">
        <v>1</v>
      </c>
      <c r="D25" s="9"/>
      <c r="E25" s="9"/>
      <c r="F25" s="9"/>
      <c r="G25" s="9">
        <v>5</v>
      </c>
      <c r="H25" s="9"/>
      <c r="I25" s="9">
        <v>4</v>
      </c>
      <c r="J25" s="9">
        <v>2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>
        <v>1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>
        <v>5</v>
      </c>
      <c r="AJ25" s="9"/>
      <c r="AK25" s="9"/>
      <c r="AL25" s="9"/>
      <c r="AM25" s="9"/>
      <c r="AN25" s="9"/>
      <c r="AO25" s="9"/>
      <c r="AP25" s="9"/>
      <c r="AQ25" s="9"/>
      <c r="AR25" s="9">
        <v>6</v>
      </c>
      <c r="AS25" s="9">
        <v>6</v>
      </c>
      <c r="AT25" s="9">
        <v>24</v>
      </c>
      <c r="AU25" s="10">
        <v>45685</v>
      </c>
      <c r="AV25" s="11" t="s">
        <v>71</v>
      </c>
      <c r="AW25" s="9" t="s">
        <v>136</v>
      </c>
      <c r="AX25" s="11" t="s">
        <v>127</v>
      </c>
      <c r="AY25" s="11" t="s">
        <v>148</v>
      </c>
      <c r="AZ25" s="9" t="s">
        <v>129</v>
      </c>
    </row>
    <row r="26" spans="1:52" ht="30.75">
      <c r="A26" s="139"/>
      <c r="B26" s="140"/>
      <c r="C26" s="9">
        <v>1</v>
      </c>
      <c r="D26" s="9"/>
      <c r="E26" s="9"/>
      <c r="F26" s="9"/>
      <c r="G26" s="9">
        <v>5</v>
      </c>
      <c r="H26" s="9"/>
      <c r="I26" s="9">
        <v>4</v>
      </c>
      <c r="J26" s="9">
        <v>2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>
        <v>1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>
        <v>5</v>
      </c>
      <c r="AJ26" s="9"/>
      <c r="AK26" s="9"/>
      <c r="AL26" s="9"/>
      <c r="AM26" s="9"/>
      <c r="AN26" s="9"/>
      <c r="AO26" s="9"/>
      <c r="AP26" s="9"/>
      <c r="AQ26" s="9"/>
      <c r="AR26" s="9">
        <v>6</v>
      </c>
      <c r="AS26" s="9">
        <v>6</v>
      </c>
      <c r="AT26" s="9">
        <v>24</v>
      </c>
      <c r="AU26" s="10">
        <v>45685</v>
      </c>
      <c r="AV26" s="11" t="s">
        <v>57</v>
      </c>
      <c r="AW26" s="9" t="s">
        <v>130</v>
      </c>
      <c r="AX26" s="11" t="s">
        <v>127</v>
      </c>
      <c r="AY26" s="11" t="s">
        <v>148</v>
      </c>
      <c r="AZ26" s="9" t="s">
        <v>129</v>
      </c>
    </row>
    <row r="27" spans="1:52" ht="30.75">
      <c r="A27" s="139"/>
      <c r="B27" s="140"/>
      <c r="C27" s="9">
        <v>1</v>
      </c>
      <c r="D27" s="9"/>
      <c r="E27" s="9"/>
      <c r="F27" s="9"/>
      <c r="G27" s="9">
        <v>5</v>
      </c>
      <c r="H27" s="9"/>
      <c r="I27" s="9">
        <v>4</v>
      </c>
      <c r="J27" s="9">
        <v>2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v>1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>
        <v>5</v>
      </c>
      <c r="AJ27" s="9"/>
      <c r="AK27" s="9"/>
      <c r="AL27" s="9"/>
      <c r="AM27" s="9"/>
      <c r="AN27" s="9"/>
      <c r="AO27" s="9"/>
      <c r="AP27" s="9"/>
      <c r="AQ27" s="9"/>
      <c r="AR27" s="9">
        <v>6</v>
      </c>
      <c r="AS27" s="9">
        <v>6</v>
      </c>
      <c r="AT27" s="9">
        <v>24</v>
      </c>
      <c r="AU27" s="10">
        <v>45685</v>
      </c>
      <c r="AV27" s="11" t="s">
        <v>57</v>
      </c>
      <c r="AW27" s="9" t="s">
        <v>131</v>
      </c>
      <c r="AX27" s="11" t="s">
        <v>127</v>
      </c>
      <c r="AY27" s="11" t="s">
        <v>148</v>
      </c>
      <c r="AZ27" s="9" t="s">
        <v>129</v>
      </c>
    </row>
    <row r="28" spans="1:52">
      <c r="C28">
        <v>3</v>
      </c>
      <c r="D28">
        <v>2</v>
      </c>
      <c r="G28">
        <v>270</v>
      </c>
      <c r="H28">
        <v>11</v>
      </c>
      <c r="I28">
        <v>102</v>
      </c>
      <c r="J28">
        <v>128</v>
      </c>
      <c r="K28">
        <v>34</v>
      </c>
      <c r="U28">
        <v>4</v>
      </c>
      <c r="AI28">
        <v>271</v>
      </c>
      <c r="AR28">
        <v>275</v>
      </c>
      <c r="AS28">
        <v>275</v>
      </c>
    </row>
    <row r="36" spans="7:7">
      <c r="G36">
        <f>291+270</f>
        <v>561</v>
      </c>
    </row>
  </sheetData>
  <mergeCells count="11">
    <mergeCell ref="A1:A27"/>
    <mergeCell ref="B4:B5"/>
    <mergeCell ref="B6:B7"/>
    <mergeCell ref="B8:B9"/>
    <mergeCell ref="B15:B16"/>
    <mergeCell ref="B19:B27"/>
    <mergeCell ref="B1:AY1"/>
    <mergeCell ref="C2:G2"/>
    <mergeCell ref="H2:K2"/>
    <mergeCell ref="AL2:AR2"/>
    <mergeCell ref="L2:AK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59E7-0817-4311-AED3-9EFED97E2E2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3B904-7548-43F9-A62C-671EFEEB4EF0}">
  <dimension ref="A1:P33"/>
  <sheetViews>
    <sheetView workbookViewId="0">
      <selection activeCell="H19" sqref="H19:P23"/>
    </sheetView>
  </sheetViews>
  <sheetFormatPr defaultRowHeight="15"/>
  <cols>
    <col min="1" max="1" width="21" bestFit="1" customWidth="1"/>
    <col min="16" max="16" width="9.28515625" bestFit="1" customWidth="1"/>
  </cols>
  <sheetData>
    <row r="1" spans="1:4">
      <c r="A1" s="65" t="s">
        <v>149</v>
      </c>
      <c r="B1" s="66"/>
      <c r="C1" s="66"/>
      <c r="D1" s="66"/>
    </row>
    <row r="2" spans="1:4">
      <c r="A2" s="65" t="s">
        <v>150</v>
      </c>
      <c r="B2" s="66"/>
      <c r="C2" s="66"/>
      <c r="D2" s="66"/>
    </row>
    <row r="3" spans="1:4">
      <c r="A3" s="65" t="s">
        <v>151</v>
      </c>
      <c r="B3" s="66"/>
      <c r="C3" s="66"/>
      <c r="D3" s="66"/>
    </row>
    <row r="4" spans="1:4">
      <c r="A4" s="66" t="s">
        <v>152</v>
      </c>
      <c r="B4" s="111">
        <v>13</v>
      </c>
      <c r="C4" s="111"/>
      <c r="D4" s="111"/>
    </row>
    <row r="5" spans="1:4">
      <c r="A5" s="66" t="s">
        <v>153</v>
      </c>
      <c r="B5" s="111">
        <v>11</v>
      </c>
      <c r="C5" s="111"/>
      <c r="D5" s="111"/>
    </row>
    <row r="6" spans="1:4">
      <c r="A6" s="65" t="s">
        <v>154</v>
      </c>
      <c r="B6" s="111"/>
      <c r="C6" s="111"/>
      <c r="D6" s="111"/>
    </row>
    <row r="7" spans="1:4">
      <c r="A7" s="66" t="s">
        <v>155</v>
      </c>
      <c r="B7" s="111">
        <v>11</v>
      </c>
      <c r="C7" s="111"/>
      <c r="D7" s="111"/>
    </row>
    <row r="8" spans="1:4">
      <c r="A8" s="66" t="s">
        <v>156</v>
      </c>
      <c r="B8" s="111">
        <v>3</v>
      </c>
      <c r="C8" s="111"/>
      <c r="D8" s="111"/>
    </row>
    <row r="9" spans="1:4">
      <c r="A9" s="66" t="s">
        <v>157</v>
      </c>
      <c r="B9" s="111">
        <v>2</v>
      </c>
      <c r="C9" s="111"/>
      <c r="D9" s="111"/>
    </row>
    <row r="10" spans="1:4">
      <c r="A10" s="66" t="s">
        <v>158</v>
      </c>
      <c r="B10" s="111">
        <v>8</v>
      </c>
      <c r="C10" s="111"/>
      <c r="D10" s="111"/>
    </row>
    <row r="11" spans="1:4">
      <c r="A11" s="66" t="s">
        <v>159</v>
      </c>
      <c r="B11" s="7">
        <v>275</v>
      </c>
      <c r="C11" s="111"/>
      <c r="D11" s="111"/>
    </row>
    <row r="12" spans="1:4">
      <c r="A12" s="66" t="s">
        <v>160</v>
      </c>
      <c r="B12" s="7">
        <v>323</v>
      </c>
      <c r="C12" s="111"/>
      <c r="D12" s="111"/>
    </row>
    <row r="13" spans="1:4">
      <c r="A13" s="66" t="s">
        <v>161</v>
      </c>
      <c r="B13" s="90">
        <f>323+275</f>
        <v>598</v>
      </c>
      <c r="C13" s="111"/>
      <c r="D13" s="111"/>
    </row>
    <row r="14" spans="1:4">
      <c r="A14" s="65" t="s">
        <v>162</v>
      </c>
      <c r="B14" s="111"/>
      <c r="C14" s="111"/>
      <c r="D14" s="111"/>
    </row>
    <row r="15" spans="1:4">
      <c r="A15" s="66" t="s">
        <v>14</v>
      </c>
      <c r="B15" s="7">
        <f>32+3</f>
        <v>35</v>
      </c>
      <c r="C15" s="111"/>
      <c r="D15" s="111"/>
    </row>
    <row r="16" spans="1:4">
      <c r="A16" s="66" t="s">
        <v>15</v>
      </c>
      <c r="B16" s="7">
        <v>2</v>
      </c>
      <c r="C16" s="111"/>
      <c r="D16" s="111"/>
    </row>
    <row r="17" spans="1:16">
      <c r="A17" s="66" t="s">
        <v>163</v>
      </c>
      <c r="B17" s="7">
        <v>0</v>
      </c>
      <c r="C17" s="111"/>
      <c r="D17" s="111"/>
    </row>
    <row r="18" spans="1:16">
      <c r="A18" s="66" t="s">
        <v>17</v>
      </c>
      <c r="B18" s="7">
        <v>0</v>
      </c>
      <c r="C18" s="111"/>
      <c r="D18" s="111"/>
    </row>
    <row r="19" spans="1:16">
      <c r="A19" s="66" t="s">
        <v>164</v>
      </c>
      <c r="B19" s="7">
        <f>291+270</f>
        <v>561</v>
      </c>
      <c r="C19" s="91"/>
      <c r="D19" s="111"/>
      <c r="I19" t="s">
        <v>159</v>
      </c>
      <c r="J19" t="s">
        <v>160</v>
      </c>
      <c r="K19" t="s">
        <v>165</v>
      </c>
      <c r="L19" t="s">
        <v>166</v>
      </c>
      <c r="M19" t="s">
        <v>163</v>
      </c>
      <c r="N19" t="s">
        <v>17</v>
      </c>
      <c r="O19" t="s">
        <v>167</v>
      </c>
      <c r="P19" t="s">
        <v>168</v>
      </c>
    </row>
    <row r="20" spans="1:16">
      <c r="A20" s="65" t="s">
        <v>169</v>
      </c>
      <c r="B20" s="67" t="s">
        <v>170</v>
      </c>
      <c r="C20" s="67" t="s">
        <v>171</v>
      </c>
      <c r="D20" s="67" t="s">
        <v>172</v>
      </c>
      <c r="I20">
        <v>2019</v>
      </c>
      <c r="J20">
        <v>1689</v>
      </c>
      <c r="K20">
        <v>162</v>
      </c>
      <c r="L20">
        <v>38</v>
      </c>
      <c r="M20">
        <v>0</v>
      </c>
      <c r="N20">
        <v>39</v>
      </c>
      <c r="O20">
        <v>3469</v>
      </c>
      <c r="P20">
        <v>3708</v>
      </c>
    </row>
    <row r="21" spans="1:16">
      <c r="A21" s="66" t="s">
        <v>56</v>
      </c>
      <c r="B21" s="7">
        <f>26+18</f>
        <v>44</v>
      </c>
      <c r="C21" s="7">
        <v>26</v>
      </c>
      <c r="D21" s="7">
        <v>18</v>
      </c>
      <c r="H21" t="s">
        <v>173</v>
      </c>
      <c r="I21">
        <v>275</v>
      </c>
      <c r="J21">
        <v>323</v>
      </c>
      <c r="K21">
        <v>35</v>
      </c>
      <c r="L21">
        <v>2</v>
      </c>
      <c r="M21">
        <v>0</v>
      </c>
      <c r="N21">
        <v>0</v>
      </c>
      <c r="O21">
        <v>561</v>
      </c>
      <c r="P21">
        <v>598</v>
      </c>
    </row>
    <row r="22" spans="1:16">
      <c r="A22" s="66" t="s">
        <v>66</v>
      </c>
      <c r="B22" s="7">
        <f>16+24</f>
        <v>40</v>
      </c>
      <c r="C22" s="7">
        <v>16</v>
      </c>
      <c r="D22" s="7">
        <v>24</v>
      </c>
      <c r="H22" t="s">
        <v>174</v>
      </c>
    </row>
    <row r="23" spans="1:16">
      <c r="A23" s="66" t="s">
        <v>75</v>
      </c>
      <c r="B23" s="7">
        <f>15+22</f>
        <v>37</v>
      </c>
      <c r="C23" s="7">
        <v>15</v>
      </c>
      <c r="D23" s="7">
        <v>22</v>
      </c>
      <c r="H23" t="s">
        <v>175</v>
      </c>
    </row>
    <row r="24" spans="1:16">
      <c r="A24" s="66" t="s">
        <v>84</v>
      </c>
      <c r="B24" s="7">
        <f>27+7</f>
        <v>34</v>
      </c>
      <c r="C24" s="7">
        <v>27</v>
      </c>
      <c r="D24" s="7">
        <v>7</v>
      </c>
    </row>
    <row r="25" spans="1:16">
      <c r="A25" s="66" t="s">
        <v>89</v>
      </c>
      <c r="B25" s="7">
        <f>18+11</f>
        <v>29</v>
      </c>
      <c r="C25" s="7">
        <v>11</v>
      </c>
      <c r="D25" s="7">
        <v>18</v>
      </c>
    </row>
    <row r="26" spans="1:16">
      <c r="A26" s="66" t="s">
        <v>94</v>
      </c>
      <c r="B26" s="7">
        <f>15+7</f>
        <v>22</v>
      </c>
      <c r="C26" s="7">
        <v>15</v>
      </c>
      <c r="D26" s="7">
        <v>7</v>
      </c>
    </row>
    <row r="27" spans="1:16">
      <c r="A27" s="66" t="s">
        <v>176</v>
      </c>
      <c r="B27" s="7">
        <v>17</v>
      </c>
      <c r="C27" s="7">
        <v>1</v>
      </c>
      <c r="D27" s="7">
        <v>16</v>
      </c>
    </row>
    <row r="28" spans="1:16">
      <c r="A28" s="66" t="s">
        <v>177</v>
      </c>
      <c r="B28" s="7">
        <v>10</v>
      </c>
      <c r="C28" s="7">
        <v>4</v>
      </c>
      <c r="D28" s="7">
        <v>6</v>
      </c>
    </row>
    <row r="29" spans="1:16">
      <c r="A29" s="66" t="s">
        <v>108</v>
      </c>
      <c r="B29" s="7">
        <f>39+22</f>
        <v>61</v>
      </c>
      <c r="C29" s="7">
        <v>39</v>
      </c>
      <c r="D29" s="7">
        <v>22</v>
      </c>
    </row>
    <row r="30" spans="1:16">
      <c r="A30" s="66" t="s">
        <v>178</v>
      </c>
      <c r="B30" s="7">
        <f>20+47</f>
        <v>67</v>
      </c>
      <c r="C30" s="7">
        <v>47</v>
      </c>
      <c r="D30" s="7">
        <v>20</v>
      </c>
    </row>
    <row r="31" spans="1:16">
      <c r="A31" s="66" t="s">
        <v>179</v>
      </c>
      <c r="B31" s="7">
        <v>27</v>
      </c>
      <c r="C31" s="7">
        <v>20</v>
      </c>
      <c r="D31" s="7">
        <v>7</v>
      </c>
    </row>
    <row r="32" spans="1:16">
      <c r="A32" s="66" t="s">
        <v>180</v>
      </c>
      <c r="B32" s="7">
        <f>54+156</f>
        <v>210</v>
      </c>
      <c r="C32" s="7">
        <v>54</v>
      </c>
      <c r="D32" s="7">
        <v>156</v>
      </c>
    </row>
    <row r="33" spans="2:2">
      <c r="B33">
        <v>598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954C-6DAD-4DF9-A98A-53612F12BCDC}">
  <dimension ref="A1:M28"/>
  <sheetViews>
    <sheetView workbookViewId="0"/>
  </sheetViews>
  <sheetFormatPr defaultRowHeight="15"/>
  <cols>
    <col min="1" max="1" width="40.85546875" bestFit="1" customWidth="1"/>
    <col min="2" max="2" width="55.42578125" bestFit="1" customWidth="1"/>
    <col min="3" max="3" width="11.140625" bestFit="1" customWidth="1"/>
    <col min="4" max="4" width="32.5703125" bestFit="1" customWidth="1"/>
    <col min="5" max="5" width="14.5703125" bestFit="1" customWidth="1"/>
    <col min="6" max="6" width="62.5703125" customWidth="1"/>
    <col min="7" max="7" width="20.28515625" bestFit="1" customWidth="1"/>
    <col min="8" max="8" width="19.140625" bestFit="1" customWidth="1"/>
    <col min="9" max="9" width="5.42578125" bestFit="1" customWidth="1"/>
    <col min="11" max="11" width="16" bestFit="1" customWidth="1"/>
    <col min="12" max="12" width="8.28515625" bestFit="1" customWidth="1"/>
    <col min="13" max="13" width="7.42578125" bestFit="1" customWidth="1"/>
  </cols>
  <sheetData>
    <row r="1" spans="1:13">
      <c r="A1" s="68" t="s">
        <v>181</v>
      </c>
      <c r="B1" s="68" t="s">
        <v>182</v>
      </c>
      <c r="C1" s="68" t="s">
        <v>183</v>
      </c>
      <c r="D1" s="68" t="s">
        <v>184</v>
      </c>
      <c r="E1" s="68" t="s">
        <v>185</v>
      </c>
      <c r="F1" s="68" t="s">
        <v>186</v>
      </c>
      <c r="G1" s="68" t="s">
        <v>187</v>
      </c>
      <c r="H1" s="68" t="s">
        <v>188</v>
      </c>
      <c r="I1" s="68" t="s">
        <v>14</v>
      </c>
      <c r="J1" s="68" t="s">
        <v>15</v>
      </c>
      <c r="K1" s="68" t="s">
        <v>16</v>
      </c>
      <c r="L1" s="68" t="s">
        <v>17</v>
      </c>
      <c r="M1" s="68" t="s">
        <v>189</v>
      </c>
    </row>
    <row r="2" spans="1:13" ht="30.75">
      <c r="A2" s="68" t="s">
        <v>190</v>
      </c>
      <c r="B2" s="68" t="s">
        <v>191</v>
      </c>
      <c r="C2" s="69">
        <v>46042</v>
      </c>
      <c r="D2" s="71" t="s">
        <v>61</v>
      </c>
      <c r="E2" s="71" t="s">
        <v>56</v>
      </c>
      <c r="F2" s="92" t="s">
        <v>60</v>
      </c>
      <c r="G2" s="71">
        <v>9</v>
      </c>
      <c r="H2" s="71">
        <v>11</v>
      </c>
      <c r="I2" s="71">
        <v>0</v>
      </c>
      <c r="J2" s="70">
        <v>0</v>
      </c>
      <c r="K2" s="71">
        <v>0</v>
      </c>
      <c r="L2" s="70">
        <v>0</v>
      </c>
      <c r="M2" s="71">
        <f>11+9</f>
        <v>20</v>
      </c>
    </row>
    <row r="3" spans="1:13">
      <c r="A3" s="68" t="s">
        <v>190</v>
      </c>
      <c r="B3" s="68" t="s">
        <v>191</v>
      </c>
      <c r="C3" s="69">
        <v>46048</v>
      </c>
      <c r="D3" s="71" t="s">
        <v>65</v>
      </c>
      <c r="E3" s="71" t="s">
        <v>56</v>
      </c>
      <c r="F3" s="92" t="s">
        <v>64</v>
      </c>
      <c r="G3" s="71">
        <v>17</v>
      </c>
      <c r="H3" s="71">
        <v>7</v>
      </c>
      <c r="I3" s="71">
        <v>0</v>
      </c>
      <c r="J3" s="70">
        <v>0</v>
      </c>
      <c r="K3" s="71">
        <v>0</v>
      </c>
      <c r="L3" s="70">
        <v>0</v>
      </c>
      <c r="M3" s="71">
        <f>7+17</f>
        <v>24</v>
      </c>
    </row>
    <row r="4" spans="1:13">
      <c r="A4" s="68" t="s">
        <v>190</v>
      </c>
      <c r="B4" s="68" t="s">
        <v>191</v>
      </c>
      <c r="C4" s="69">
        <v>46044</v>
      </c>
      <c r="D4" s="71" t="s">
        <v>70</v>
      </c>
      <c r="E4" s="71" t="s">
        <v>192</v>
      </c>
      <c r="F4" s="71" t="s">
        <v>69</v>
      </c>
      <c r="G4" s="71">
        <v>9</v>
      </c>
      <c r="H4" s="71">
        <v>21</v>
      </c>
      <c r="I4" s="71">
        <v>0</v>
      </c>
      <c r="J4" s="70">
        <v>0</v>
      </c>
      <c r="K4" s="71">
        <v>0</v>
      </c>
      <c r="L4" s="70">
        <v>0</v>
      </c>
      <c r="M4" s="71">
        <f>21+9</f>
        <v>30</v>
      </c>
    </row>
    <row r="5" spans="1:13">
      <c r="A5" s="68" t="s">
        <v>190</v>
      </c>
      <c r="B5" s="68" t="s">
        <v>191</v>
      </c>
      <c r="C5" s="69">
        <v>46045</v>
      </c>
      <c r="D5" s="71" t="s">
        <v>74</v>
      </c>
      <c r="E5" s="71" t="s">
        <v>192</v>
      </c>
      <c r="F5" s="71" t="s">
        <v>73</v>
      </c>
      <c r="G5" s="71">
        <v>7</v>
      </c>
      <c r="H5" s="71">
        <v>3</v>
      </c>
      <c r="I5" s="71">
        <v>0</v>
      </c>
      <c r="J5" s="70">
        <v>0</v>
      </c>
      <c r="K5" s="71">
        <v>0</v>
      </c>
      <c r="L5" s="70">
        <v>0</v>
      </c>
      <c r="M5" s="71">
        <f>3+7</f>
        <v>10</v>
      </c>
    </row>
    <row r="6" spans="1:13">
      <c r="A6" s="68" t="s">
        <v>190</v>
      </c>
      <c r="B6" s="68" t="s">
        <v>191</v>
      </c>
      <c r="C6" s="69">
        <v>46035</v>
      </c>
      <c r="D6" s="71" t="s">
        <v>80</v>
      </c>
      <c r="E6" s="71" t="s">
        <v>193</v>
      </c>
      <c r="F6" s="71" t="s">
        <v>79</v>
      </c>
      <c r="G6" s="71">
        <v>8</v>
      </c>
      <c r="H6" s="71">
        <v>21</v>
      </c>
      <c r="I6" s="71">
        <v>0</v>
      </c>
      <c r="J6" s="70">
        <v>0</v>
      </c>
      <c r="K6" s="71">
        <v>0</v>
      </c>
      <c r="L6" s="70">
        <v>0</v>
      </c>
      <c r="M6" s="71">
        <f>21+8</f>
        <v>29</v>
      </c>
    </row>
    <row r="7" spans="1:13">
      <c r="A7" s="68" t="s">
        <v>190</v>
      </c>
      <c r="B7" s="68" t="s">
        <v>191</v>
      </c>
      <c r="C7" s="69">
        <v>46049</v>
      </c>
      <c r="D7" s="71" t="s">
        <v>80</v>
      </c>
      <c r="E7" s="71" t="s">
        <v>193</v>
      </c>
      <c r="F7" s="71" t="s">
        <v>83</v>
      </c>
      <c r="G7" s="71">
        <v>7</v>
      </c>
      <c r="H7" s="71">
        <v>1</v>
      </c>
      <c r="I7" s="71">
        <v>0</v>
      </c>
      <c r="J7" s="70">
        <v>0</v>
      </c>
      <c r="K7" s="71">
        <v>0</v>
      </c>
      <c r="L7" s="70">
        <v>0</v>
      </c>
      <c r="M7" s="71">
        <f>1+7</f>
        <v>8</v>
      </c>
    </row>
    <row r="8" spans="1:13" ht="30.75">
      <c r="A8" s="68" t="s">
        <v>190</v>
      </c>
      <c r="B8" s="68" t="s">
        <v>191</v>
      </c>
      <c r="C8" s="69">
        <v>46041</v>
      </c>
      <c r="D8" s="71" t="s">
        <v>88</v>
      </c>
      <c r="E8" s="71" t="s">
        <v>194</v>
      </c>
      <c r="F8" s="92" t="s">
        <v>87</v>
      </c>
      <c r="G8" s="71">
        <v>27</v>
      </c>
      <c r="H8" s="71">
        <v>7</v>
      </c>
      <c r="I8" s="71">
        <v>0</v>
      </c>
      <c r="J8" s="70">
        <v>2</v>
      </c>
      <c r="K8" s="71">
        <v>0</v>
      </c>
      <c r="L8" s="70">
        <v>0</v>
      </c>
      <c r="M8" s="71">
        <f>7+27</f>
        <v>34</v>
      </c>
    </row>
    <row r="9" spans="1:13">
      <c r="A9" s="68" t="s">
        <v>190</v>
      </c>
      <c r="B9" s="68" t="s">
        <v>191</v>
      </c>
      <c r="C9" s="69">
        <v>46044</v>
      </c>
      <c r="D9" s="71" t="s">
        <v>93</v>
      </c>
      <c r="E9" s="71" t="s">
        <v>195</v>
      </c>
      <c r="F9" s="92" t="s">
        <v>92</v>
      </c>
      <c r="G9" s="71">
        <v>11</v>
      </c>
      <c r="H9" s="71">
        <v>18</v>
      </c>
      <c r="I9" s="71">
        <v>0</v>
      </c>
      <c r="J9" s="70">
        <v>0</v>
      </c>
      <c r="K9" s="71">
        <v>0</v>
      </c>
      <c r="L9" s="70">
        <v>0</v>
      </c>
      <c r="M9" s="71">
        <f>18+11</f>
        <v>29</v>
      </c>
    </row>
    <row r="10" spans="1:13" ht="30.75">
      <c r="A10" s="68" t="s">
        <v>190</v>
      </c>
      <c r="B10" s="68" t="s">
        <v>191</v>
      </c>
      <c r="C10" s="69">
        <v>46045</v>
      </c>
      <c r="D10" s="71" t="s">
        <v>98</v>
      </c>
      <c r="E10" s="71" t="s">
        <v>196</v>
      </c>
      <c r="F10" s="92" t="s">
        <v>97</v>
      </c>
      <c r="G10" s="71">
        <v>15</v>
      </c>
      <c r="H10" s="71">
        <v>7</v>
      </c>
      <c r="I10" s="71">
        <v>0</v>
      </c>
      <c r="J10" s="70">
        <v>0</v>
      </c>
      <c r="K10" s="71">
        <v>0</v>
      </c>
      <c r="L10" s="70">
        <v>0</v>
      </c>
      <c r="M10" s="71">
        <f>7+15</f>
        <v>22</v>
      </c>
    </row>
    <row r="11" spans="1:13">
      <c r="A11" s="68" t="s">
        <v>190</v>
      </c>
      <c r="B11" s="68" t="s">
        <v>191</v>
      </c>
      <c r="C11" s="69">
        <v>46038</v>
      </c>
      <c r="D11" s="71" t="s">
        <v>102</v>
      </c>
      <c r="E11" s="71" t="s">
        <v>197</v>
      </c>
      <c r="F11" s="71" t="s">
        <v>79</v>
      </c>
      <c r="G11" s="71">
        <v>1</v>
      </c>
      <c r="H11" s="71">
        <v>16</v>
      </c>
      <c r="I11" s="71">
        <v>15</v>
      </c>
      <c r="J11" s="70">
        <v>0</v>
      </c>
      <c r="K11" s="71">
        <v>0</v>
      </c>
      <c r="L11" s="70">
        <v>0</v>
      </c>
      <c r="M11" s="71">
        <v>2</v>
      </c>
    </row>
    <row r="12" spans="1:13" ht="30.75">
      <c r="A12" s="68" t="s">
        <v>190</v>
      </c>
      <c r="B12" s="68" t="s">
        <v>191</v>
      </c>
      <c r="C12" s="69">
        <v>46042</v>
      </c>
      <c r="D12" s="71" t="s">
        <v>107</v>
      </c>
      <c r="E12" s="71" t="s">
        <v>197</v>
      </c>
      <c r="F12" s="92" t="s">
        <v>198</v>
      </c>
      <c r="G12" s="71">
        <v>4</v>
      </c>
      <c r="H12" s="71">
        <v>6</v>
      </c>
      <c r="I12" s="71">
        <v>1</v>
      </c>
      <c r="J12" s="70">
        <v>0</v>
      </c>
      <c r="K12" s="71">
        <v>0</v>
      </c>
      <c r="L12" s="70">
        <v>0</v>
      </c>
      <c r="M12" s="71">
        <f>5+4</f>
        <v>9</v>
      </c>
    </row>
    <row r="13" spans="1:13">
      <c r="A13" s="68" t="s">
        <v>190</v>
      </c>
      <c r="B13" s="68" t="s">
        <v>191</v>
      </c>
      <c r="C13" s="69">
        <v>46042</v>
      </c>
      <c r="D13" s="71" t="s">
        <v>112</v>
      </c>
      <c r="E13" s="71" t="s">
        <v>108</v>
      </c>
      <c r="F13" s="71" t="s">
        <v>111</v>
      </c>
      <c r="G13" s="71">
        <v>0</v>
      </c>
      <c r="H13" s="71">
        <v>16</v>
      </c>
      <c r="I13" s="71">
        <v>16</v>
      </c>
      <c r="J13" s="70">
        <v>0</v>
      </c>
      <c r="K13" s="71">
        <v>0</v>
      </c>
      <c r="L13" s="70">
        <v>0</v>
      </c>
      <c r="M13" s="71">
        <v>0</v>
      </c>
    </row>
    <row r="14" spans="1:13">
      <c r="A14" s="68" t="s">
        <v>190</v>
      </c>
      <c r="B14" s="68" t="s">
        <v>191</v>
      </c>
      <c r="C14" s="69">
        <v>46050</v>
      </c>
      <c r="D14" s="71" t="s">
        <v>112</v>
      </c>
      <c r="E14" s="71" t="s">
        <v>108</v>
      </c>
      <c r="F14" s="92" t="s">
        <v>115</v>
      </c>
      <c r="G14" s="71">
        <v>39</v>
      </c>
      <c r="H14" s="71">
        <v>6</v>
      </c>
      <c r="I14" s="71">
        <v>0</v>
      </c>
      <c r="J14" s="70">
        <v>0</v>
      </c>
      <c r="K14" s="71">
        <v>0</v>
      </c>
      <c r="L14" s="70">
        <v>0</v>
      </c>
      <c r="M14" s="71">
        <f>6+39</f>
        <v>45</v>
      </c>
    </row>
    <row r="15" spans="1:13" ht="60.75">
      <c r="A15" s="68" t="s">
        <v>190</v>
      </c>
      <c r="B15" s="68" t="s">
        <v>191</v>
      </c>
      <c r="C15" s="69">
        <v>46051</v>
      </c>
      <c r="D15" s="71" t="s">
        <v>120</v>
      </c>
      <c r="E15" s="71" t="s">
        <v>178</v>
      </c>
      <c r="F15" s="92" t="s">
        <v>119</v>
      </c>
      <c r="G15" s="71">
        <v>47</v>
      </c>
      <c r="H15" s="71">
        <v>20</v>
      </c>
      <c r="I15" s="71">
        <v>0</v>
      </c>
      <c r="J15" s="70">
        <v>0</v>
      </c>
      <c r="K15" s="71">
        <v>0</v>
      </c>
      <c r="L15" s="70">
        <v>0</v>
      </c>
      <c r="M15" s="71">
        <f>20+47</f>
        <v>67</v>
      </c>
    </row>
    <row r="16" spans="1:13">
      <c r="A16" s="68" t="s">
        <v>190</v>
      </c>
      <c r="B16" s="68" t="s">
        <v>191</v>
      </c>
      <c r="C16" s="69">
        <v>46052</v>
      </c>
      <c r="D16" s="71" t="s">
        <v>125</v>
      </c>
      <c r="E16" s="71" t="s">
        <v>121</v>
      </c>
      <c r="F16" s="92" t="s">
        <v>124</v>
      </c>
      <c r="G16" s="71">
        <v>20</v>
      </c>
      <c r="H16" s="71">
        <v>7</v>
      </c>
      <c r="I16" s="71">
        <v>0</v>
      </c>
      <c r="J16" s="70">
        <v>0</v>
      </c>
      <c r="K16" s="71">
        <v>0</v>
      </c>
      <c r="L16" s="70">
        <v>0</v>
      </c>
      <c r="M16" s="71">
        <f>7+20</f>
        <v>27</v>
      </c>
    </row>
    <row r="17" spans="1:13">
      <c r="A17" s="68" t="s">
        <v>190</v>
      </c>
      <c r="B17" s="68" t="s">
        <v>191</v>
      </c>
      <c r="C17" s="69">
        <v>46048</v>
      </c>
      <c r="D17" s="71" t="s">
        <v>129</v>
      </c>
      <c r="E17" s="71" t="s">
        <v>199</v>
      </c>
      <c r="F17" s="92" t="s">
        <v>128</v>
      </c>
      <c r="G17" s="71">
        <v>8</v>
      </c>
      <c r="H17" s="71">
        <v>17</v>
      </c>
      <c r="I17" s="71">
        <v>0</v>
      </c>
      <c r="J17" s="70">
        <v>0</v>
      </c>
      <c r="K17" s="71">
        <v>0</v>
      </c>
      <c r="L17" s="70">
        <v>0</v>
      </c>
      <c r="M17" s="71">
        <f>17+8</f>
        <v>25</v>
      </c>
    </row>
    <row r="18" spans="1:13">
      <c r="A18" s="68" t="s">
        <v>190</v>
      </c>
      <c r="B18" s="68" t="s">
        <v>191</v>
      </c>
      <c r="C18" s="69">
        <v>46048</v>
      </c>
      <c r="D18" s="71" t="s">
        <v>129</v>
      </c>
      <c r="E18" s="71" t="s">
        <v>199</v>
      </c>
      <c r="F18" s="92" t="s">
        <v>128</v>
      </c>
      <c r="G18" s="71">
        <v>8</v>
      </c>
      <c r="H18" s="71">
        <v>17</v>
      </c>
      <c r="I18" s="71">
        <v>0</v>
      </c>
      <c r="J18" s="70">
        <v>0</v>
      </c>
      <c r="K18" s="71">
        <v>0</v>
      </c>
      <c r="L18" s="70">
        <v>0</v>
      </c>
      <c r="M18" s="71">
        <f>17+8</f>
        <v>25</v>
      </c>
    </row>
    <row r="19" spans="1:13">
      <c r="A19" s="68" t="s">
        <v>190</v>
      </c>
      <c r="B19" s="68" t="s">
        <v>191</v>
      </c>
      <c r="C19" s="69">
        <v>46048</v>
      </c>
      <c r="D19" s="71" t="s">
        <v>129</v>
      </c>
      <c r="E19" s="71" t="s">
        <v>199</v>
      </c>
      <c r="F19" s="92" t="s">
        <v>128</v>
      </c>
      <c r="G19" s="71">
        <v>8</v>
      </c>
      <c r="H19" s="71">
        <v>17</v>
      </c>
      <c r="I19" s="71">
        <v>0</v>
      </c>
      <c r="J19" s="70">
        <v>0</v>
      </c>
      <c r="K19" s="71">
        <v>0</v>
      </c>
      <c r="L19" s="70">
        <v>0</v>
      </c>
      <c r="M19" s="71">
        <f>17+8</f>
        <v>25</v>
      </c>
    </row>
    <row r="20" spans="1:13" ht="30.75">
      <c r="A20" s="68" t="s">
        <v>190</v>
      </c>
      <c r="B20" s="68" t="s">
        <v>191</v>
      </c>
      <c r="C20" s="69">
        <v>46049</v>
      </c>
      <c r="D20" s="71" t="s">
        <v>129</v>
      </c>
      <c r="E20" s="71" t="s">
        <v>199</v>
      </c>
      <c r="F20" s="92" t="s">
        <v>133</v>
      </c>
      <c r="G20" s="71">
        <v>4</v>
      </c>
      <c r="H20" s="71">
        <v>17</v>
      </c>
      <c r="I20" s="71">
        <v>0</v>
      </c>
      <c r="J20" s="70">
        <v>0</v>
      </c>
      <c r="K20" s="71">
        <v>0</v>
      </c>
      <c r="L20" s="70">
        <v>0</v>
      </c>
      <c r="M20" s="71">
        <f>17+4</f>
        <v>21</v>
      </c>
    </row>
    <row r="21" spans="1:13" ht="30.75">
      <c r="A21" s="68" t="s">
        <v>190</v>
      </c>
      <c r="B21" s="68" t="s">
        <v>191</v>
      </c>
      <c r="C21" s="69">
        <v>46049</v>
      </c>
      <c r="D21" s="71" t="s">
        <v>129</v>
      </c>
      <c r="E21" s="71" t="s">
        <v>199</v>
      </c>
      <c r="F21" s="92" t="s">
        <v>133</v>
      </c>
      <c r="G21" s="71">
        <v>4</v>
      </c>
      <c r="H21" s="71">
        <v>17</v>
      </c>
      <c r="I21" s="71">
        <v>0</v>
      </c>
      <c r="J21" s="70">
        <v>0</v>
      </c>
      <c r="K21" s="71">
        <v>0</v>
      </c>
      <c r="L21" s="70">
        <v>0</v>
      </c>
      <c r="M21" s="71">
        <f>17+4</f>
        <v>21</v>
      </c>
    </row>
    <row r="22" spans="1:13" ht="30.75">
      <c r="A22" s="68" t="s">
        <v>190</v>
      </c>
      <c r="B22" s="68" t="s">
        <v>191</v>
      </c>
      <c r="C22" s="69">
        <v>46049</v>
      </c>
      <c r="D22" s="71" t="s">
        <v>129</v>
      </c>
      <c r="E22" s="71" t="s">
        <v>199</v>
      </c>
      <c r="F22" s="92" t="s">
        <v>133</v>
      </c>
      <c r="G22" s="71">
        <v>4</v>
      </c>
      <c r="H22" s="71">
        <v>17</v>
      </c>
      <c r="I22" s="71">
        <v>0</v>
      </c>
      <c r="J22" s="70">
        <v>0</v>
      </c>
      <c r="K22" s="71">
        <v>0</v>
      </c>
      <c r="L22" s="70">
        <v>0</v>
      </c>
      <c r="M22" s="71">
        <f>17+4</f>
        <v>21</v>
      </c>
    </row>
    <row r="23" spans="1:13" ht="30.75">
      <c r="A23" s="68" t="s">
        <v>190</v>
      </c>
      <c r="B23" s="68" t="s">
        <v>191</v>
      </c>
      <c r="C23" s="69">
        <v>46050</v>
      </c>
      <c r="D23" s="71" t="s">
        <v>129</v>
      </c>
      <c r="E23" s="71" t="s">
        <v>199</v>
      </c>
      <c r="F23" s="92" t="s">
        <v>137</v>
      </c>
      <c r="G23" s="71">
        <v>6</v>
      </c>
      <c r="H23" s="71">
        <v>18</v>
      </c>
      <c r="I23" s="71">
        <v>1</v>
      </c>
      <c r="J23" s="70">
        <v>0</v>
      </c>
      <c r="K23" s="71">
        <v>0</v>
      </c>
      <c r="L23" s="70">
        <v>0</v>
      </c>
      <c r="M23" s="71">
        <f>18+6</f>
        <v>24</v>
      </c>
    </row>
    <row r="24" spans="1:13" ht="30.75">
      <c r="A24" s="68" t="s">
        <v>190</v>
      </c>
      <c r="B24" s="68" t="s">
        <v>191</v>
      </c>
      <c r="C24" s="69">
        <v>46050</v>
      </c>
      <c r="D24" s="71" t="s">
        <v>129</v>
      </c>
      <c r="E24" s="71" t="s">
        <v>199</v>
      </c>
      <c r="F24" s="92" t="s">
        <v>138</v>
      </c>
      <c r="G24" s="71">
        <v>6</v>
      </c>
      <c r="H24" s="71">
        <v>18</v>
      </c>
      <c r="I24" s="71">
        <v>1</v>
      </c>
      <c r="J24" s="70">
        <v>0</v>
      </c>
      <c r="K24" s="71">
        <v>0</v>
      </c>
      <c r="L24" s="70">
        <v>0</v>
      </c>
      <c r="M24" s="71">
        <f>18+6</f>
        <v>24</v>
      </c>
    </row>
    <row r="25" spans="1:13" ht="30.75">
      <c r="A25" s="68" t="s">
        <v>190</v>
      </c>
      <c r="B25" s="68" t="s">
        <v>191</v>
      </c>
      <c r="C25" s="69">
        <v>46050</v>
      </c>
      <c r="D25" s="71" t="s">
        <v>129</v>
      </c>
      <c r="E25" s="71" t="s">
        <v>199</v>
      </c>
      <c r="F25" s="92" t="s">
        <v>138</v>
      </c>
      <c r="G25" s="71">
        <v>6</v>
      </c>
      <c r="H25" s="71">
        <v>18</v>
      </c>
      <c r="I25" s="71">
        <v>1</v>
      </c>
      <c r="J25" s="70">
        <v>0</v>
      </c>
      <c r="K25" s="71">
        <v>0</v>
      </c>
      <c r="L25" s="70">
        <v>0</v>
      </c>
      <c r="M25" s="71">
        <f>18+6</f>
        <v>24</v>
      </c>
    </row>
    <row r="26" spans="1:13">
      <c r="A26" s="68"/>
      <c r="B26" s="68"/>
      <c r="C26" s="69"/>
      <c r="D26" s="70"/>
      <c r="E26" s="71"/>
      <c r="F26" s="72"/>
      <c r="G26" s="70"/>
      <c r="H26" s="70"/>
      <c r="I26" s="71"/>
      <c r="J26" s="70"/>
      <c r="K26" s="71"/>
      <c r="L26" s="70"/>
      <c r="M26" s="71"/>
    </row>
    <row r="27" spans="1:13">
      <c r="A27" s="68"/>
      <c r="B27" s="68"/>
      <c r="C27" s="69"/>
      <c r="D27" s="70"/>
      <c r="E27" s="71"/>
      <c r="F27" s="72"/>
      <c r="G27" s="70"/>
      <c r="H27" s="70"/>
      <c r="I27" s="71"/>
      <c r="J27" s="70"/>
      <c r="K27" s="71"/>
      <c r="L27" s="70"/>
      <c r="M27" s="71"/>
    </row>
    <row r="28" spans="1:13">
      <c r="A28" s="68"/>
      <c r="B28" s="68"/>
      <c r="C28" s="69"/>
      <c r="D28" s="70"/>
      <c r="E28" s="71"/>
      <c r="F28" s="72"/>
      <c r="G28" s="70"/>
      <c r="H28" s="70"/>
      <c r="I28" s="71"/>
      <c r="J28" s="70"/>
      <c r="K28" s="71"/>
      <c r="L28" s="70"/>
      <c r="M28" s="7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F912-01D4-48FA-9575-A5C924F1E594}">
  <dimension ref="A1:M34"/>
  <sheetViews>
    <sheetView workbookViewId="0">
      <selection activeCell="C7" sqref="C7"/>
    </sheetView>
  </sheetViews>
  <sheetFormatPr defaultRowHeight="15"/>
  <cols>
    <col min="1" max="1" width="16.85546875" customWidth="1"/>
    <col min="2" max="2" width="25.7109375" customWidth="1"/>
    <col min="3" max="4" width="44.140625" customWidth="1"/>
    <col min="5" max="5" width="13.140625" customWidth="1"/>
    <col min="6" max="6" width="13.85546875" customWidth="1"/>
    <col min="7" max="7" width="15.42578125" customWidth="1"/>
    <col min="8" max="8" width="18" customWidth="1"/>
    <col min="9" max="9" width="12.5703125" customWidth="1"/>
    <col min="10" max="10" width="14.7109375" customWidth="1"/>
    <col min="11" max="11" width="13.7109375" customWidth="1"/>
    <col min="13" max="13" width="27.42578125" customWidth="1"/>
  </cols>
  <sheetData>
    <row r="1" spans="1:13">
      <c r="A1" s="6"/>
      <c r="M1" s="25"/>
    </row>
    <row r="2" spans="1:13" ht="15.75">
      <c r="A2" s="145" t="s">
        <v>200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5.75">
      <c r="A3" s="148" t="s">
        <v>201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50"/>
    </row>
    <row r="4" spans="1:13" ht="15.75">
      <c r="A4" s="151" t="s">
        <v>202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3" ht="15.75">
      <c r="A5" s="148" t="s">
        <v>203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0"/>
    </row>
    <row r="6" spans="1:13" ht="39" customHeight="1">
      <c r="A6" s="154" t="s">
        <v>204</v>
      </c>
      <c r="B6" s="154"/>
      <c r="C6" s="112" t="s">
        <v>205</v>
      </c>
      <c r="D6" s="156"/>
      <c r="E6" s="157"/>
      <c r="F6" s="157"/>
      <c r="G6" s="157"/>
      <c r="H6" s="157"/>
      <c r="I6" s="157"/>
      <c r="J6" s="157"/>
      <c r="K6" s="157"/>
      <c r="L6" s="157"/>
      <c r="M6" s="157"/>
    </row>
    <row r="7" spans="1:13" ht="27" customHeight="1">
      <c r="A7" s="170" t="s">
        <v>206</v>
      </c>
      <c r="B7" s="170"/>
      <c r="C7" s="19" t="s">
        <v>207</v>
      </c>
      <c r="D7" s="158"/>
      <c r="E7" s="159"/>
      <c r="F7" s="159"/>
      <c r="G7" s="159"/>
      <c r="H7" s="159"/>
      <c r="I7" s="159"/>
      <c r="J7" s="159"/>
      <c r="K7" s="159"/>
      <c r="L7" s="159"/>
      <c r="M7" s="159"/>
    </row>
    <row r="8" spans="1:13" ht="32.25" customHeight="1">
      <c r="A8" s="154" t="s">
        <v>208</v>
      </c>
      <c r="B8" s="154"/>
      <c r="C8" s="112" t="s">
        <v>209</v>
      </c>
      <c r="D8" s="158"/>
      <c r="E8" s="159"/>
      <c r="F8" s="159"/>
      <c r="G8" s="159"/>
      <c r="H8" s="159"/>
      <c r="I8" s="159"/>
      <c r="J8" s="159"/>
      <c r="K8" s="159"/>
      <c r="L8" s="159"/>
      <c r="M8" s="159"/>
    </row>
    <row r="9" spans="1:13" ht="15.75">
      <c r="A9" s="155" t="s">
        <v>210</v>
      </c>
      <c r="B9" s="154"/>
      <c r="C9" s="20" t="s">
        <v>211</v>
      </c>
      <c r="D9" s="160"/>
      <c r="E9" s="161"/>
      <c r="F9" s="161"/>
      <c r="G9" s="161"/>
      <c r="H9" s="161"/>
      <c r="I9" s="161"/>
      <c r="J9" s="161"/>
      <c r="K9" s="161"/>
      <c r="L9" s="161"/>
      <c r="M9" s="161"/>
    </row>
    <row r="10" spans="1:13" ht="30.75">
      <c r="A10" s="162" t="s">
        <v>212</v>
      </c>
      <c r="B10" s="162" t="s">
        <v>213</v>
      </c>
      <c r="C10" s="162" t="s">
        <v>214</v>
      </c>
      <c r="D10" s="21" t="s">
        <v>215</v>
      </c>
      <c r="E10" s="164"/>
      <c r="F10" s="165"/>
      <c r="G10" s="166"/>
      <c r="H10" s="22" t="s">
        <v>216</v>
      </c>
      <c r="I10" s="167" t="s">
        <v>217</v>
      </c>
      <c r="J10" s="168"/>
      <c r="K10" s="168"/>
      <c r="L10" s="169"/>
      <c r="M10" s="162" t="s">
        <v>218</v>
      </c>
    </row>
    <row r="11" spans="1:13" ht="61.5">
      <c r="A11" s="163"/>
      <c r="B11" s="163"/>
      <c r="C11" s="163"/>
      <c r="D11" s="23" t="s">
        <v>219</v>
      </c>
      <c r="E11" s="23" t="s">
        <v>220</v>
      </c>
      <c r="F11" s="24" t="s">
        <v>221</v>
      </c>
      <c r="G11" s="24" t="s">
        <v>222</v>
      </c>
      <c r="H11" s="24" t="s">
        <v>223</v>
      </c>
      <c r="I11" s="24" t="s">
        <v>224</v>
      </c>
      <c r="J11" s="24" t="s">
        <v>225</v>
      </c>
      <c r="K11" s="24" t="s">
        <v>226</v>
      </c>
      <c r="L11" s="24" t="s">
        <v>227</v>
      </c>
      <c r="M11" s="163"/>
    </row>
    <row r="12" spans="1:13" ht="30.7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 t="s">
        <v>228</v>
      </c>
    </row>
    <row r="13" spans="1:13" ht="18">
      <c r="A13" s="171" t="s">
        <v>190</v>
      </c>
      <c r="B13" s="171" t="s">
        <v>229</v>
      </c>
      <c r="C13" s="171" t="s">
        <v>230</v>
      </c>
      <c r="D13" s="29" t="s">
        <v>180</v>
      </c>
      <c r="E13" s="29" t="s">
        <v>180</v>
      </c>
      <c r="F13" s="30"/>
      <c r="G13" s="29">
        <v>101</v>
      </c>
      <c r="H13" s="31" t="s">
        <v>231</v>
      </c>
      <c r="I13" s="31">
        <v>342</v>
      </c>
      <c r="J13" s="32">
        <v>33</v>
      </c>
      <c r="K13" s="33">
        <f>239+33</f>
        <v>272</v>
      </c>
      <c r="L13" s="34">
        <f>+K13/I13</f>
        <v>0.79532163742690054</v>
      </c>
      <c r="M13" s="35">
        <v>239</v>
      </c>
    </row>
    <row r="14" spans="1:13" ht="18">
      <c r="A14" s="172"/>
      <c r="B14" s="172"/>
      <c r="C14" s="172"/>
      <c r="D14" s="29" t="s">
        <v>56</v>
      </c>
      <c r="E14" s="29" t="s">
        <v>56</v>
      </c>
      <c r="F14" s="30"/>
      <c r="G14" s="29">
        <v>1901</v>
      </c>
      <c r="H14" s="31" t="s">
        <v>231</v>
      </c>
      <c r="I14" s="31">
        <v>33</v>
      </c>
      <c r="J14" s="32">
        <v>3</v>
      </c>
      <c r="K14" s="33">
        <f>22+3</f>
        <v>25</v>
      </c>
      <c r="L14" s="34">
        <f>+K14/I14</f>
        <v>0.75757575757575757</v>
      </c>
      <c r="M14" s="35">
        <v>22</v>
      </c>
    </row>
    <row r="15" spans="1:13" ht="18">
      <c r="A15" s="172"/>
      <c r="B15" s="172"/>
      <c r="C15" s="172"/>
      <c r="D15" s="29" t="s">
        <v>232</v>
      </c>
      <c r="E15" s="29" t="s">
        <v>233</v>
      </c>
      <c r="F15" s="30"/>
      <c r="G15" s="29">
        <v>1701</v>
      </c>
      <c r="H15" s="31" t="s">
        <v>231</v>
      </c>
      <c r="I15" s="31">
        <v>33</v>
      </c>
      <c r="J15" s="32">
        <v>3</v>
      </c>
      <c r="K15" s="33">
        <f>22+J15</f>
        <v>25</v>
      </c>
      <c r="L15" s="34">
        <f>+K15/I15</f>
        <v>0.75757575757575757</v>
      </c>
      <c r="M15" s="35">
        <v>22</v>
      </c>
    </row>
    <row r="16" spans="1:13" ht="30.75">
      <c r="A16" s="172"/>
      <c r="B16" s="172"/>
      <c r="C16" s="172"/>
      <c r="D16" s="29" t="s">
        <v>75</v>
      </c>
      <c r="E16" s="29" t="s">
        <v>234</v>
      </c>
      <c r="F16" s="30"/>
      <c r="G16" s="30"/>
      <c r="H16" s="31" t="s">
        <v>231</v>
      </c>
      <c r="I16" s="31">
        <v>53</v>
      </c>
      <c r="J16" s="32">
        <v>5</v>
      </c>
      <c r="K16" s="33">
        <f>36+5</f>
        <v>41</v>
      </c>
      <c r="L16" s="34">
        <f t="shared" ref="L16:L20" si="0">+K16/I16</f>
        <v>0.77358490566037741</v>
      </c>
      <c r="M16" s="35">
        <v>36</v>
      </c>
    </row>
    <row r="17" spans="1:13" ht="18">
      <c r="A17" s="172"/>
      <c r="B17" s="172"/>
      <c r="C17" s="172"/>
      <c r="D17" s="29" t="s">
        <v>66</v>
      </c>
      <c r="E17" s="29" t="s">
        <v>66</v>
      </c>
      <c r="F17" s="30"/>
      <c r="G17" s="29">
        <v>2001</v>
      </c>
      <c r="H17" s="31" t="s">
        <v>231</v>
      </c>
      <c r="I17" s="31">
        <v>33</v>
      </c>
      <c r="J17" s="32">
        <v>3</v>
      </c>
      <c r="K17" s="33">
        <f>22+3</f>
        <v>25</v>
      </c>
      <c r="L17" s="34">
        <f t="shared" si="0"/>
        <v>0.75757575757575757</v>
      </c>
      <c r="M17" s="35">
        <v>22</v>
      </c>
    </row>
    <row r="18" spans="1:13" ht="30.75">
      <c r="A18" s="172"/>
      <c r="B18" s="172"/>
      <c r="C18" s="172"/>
      <c r="D18" s="29" t="s">
        <v>116</v>
      </c>
      <c r="E18" s="29" t="s">
        <v>116</v>
      </c>
      <c r="F18" s="30"/>
      <c r="G18" s="29">
        <v>901</v>
      </c>
      <c r="H18" s="31" t="s">
        <v>231</v>
      </c>
      <c r="I18" s="31">
        <v>37</v>
      </c>
      <c r="J18" s="32">
        <v>3</v>
      </c>
      <c r="K18" s="33">
        <f>26+3</f>
        <v>29</v>
      </c>
      <c r="L18" s="34">
        <f t="shared" si="0"/>
        <v>0.78378378378378377</v>
      </c>
      <c r="M18" s="35">
        <v>26</v>
      </c>
    </row>
    <row r="19" spans="1:13" ht="30.75">
      <c r="A19" s="172"/>
      <c r="B19" s="172"/>
      <c r="C19" s="172"/>
      <c r="D19" s="29" t="s">
        <v>197</v>
      </c>
      <c r="E19" s="29" t="s">
        <v>235</v>
      </c>
      <c r="F19" s="30"/>
      <c r="G19" s="29">
        <v>301</v>
      </c>
      <c r="H19" s="31" t="s">
        <v>231</v>
      </c>
      <c r="I19" s="31">
        <v>66</v>
      </c>
      <c r="J19" s="32">
        <v>6</v>
      </c>
      <c r="K19" s="33">
        <f>44+6</f>
        <v>50</v>
      </c>
      <c r="L19" s="34">
        <f t="shared" si="0"/>
        <v>0.75757575757575757</v>
      </c>
      <c r="M19" s="35">
        <v>44</v>
      </c>
    </row>
    <row r="20" spans="1:13" ht="30.75">
      <c r="A20" s="173"/>
      <c r="B20" s="173"/>
      <c r="C20" s="173"/>
      <c r="D20" s="29" t="s">
        <v>108</v>
      </c>
      <c r="E20" s="29" t="s">
        <v>236</v>
      </c>
      <c r="F20" s="30"/>
      <c r="G20" s="29">
        <v>1601</v>
      </c>
      <c r="H20" s="31" t="s">
        <v>231</v>
      </c>
      <c r="I20" s="31">
        <v>53</v>
      </c>
      <c r="J20" s="32">
        <v>5</v>
      </c>
      <c r="K20" s="33">
        <f>36+5</f>
        <v>41</v>
      </c>
      <c r="L20" s="34">
        <f t="shared" si="0"/>
        <v>0.77358490566037741</v>
      </c>
      <c r="M20" s="35">
        <v>36</v>
      </c>
    </row>
    <row r="21" spans="1:13" ht="18.75">
      <c r="H21" s="36" t="s">
        <v>237</v>
      </c>
      <c r="I21" s="37">
        <v>650</v>
      </c>
      <c r="J21" s="38">
        <v>61</v>
      </c>
      <c r="K21" s="38">
        <v>508</v>
      </c>
      <c r="L21" s="39">
        <f>+K21/I21</f>
        <v>0.78153846153846152</v>
      </c>
      <c r="M21" s="40">
        <v>447</v>
      </c>
    </row>
    <row r="22" spans="1:13" ht="15.75">
      <c r="D22" s="174" t="s">
        <v>238</v>
      </c>
      <c r="E22" s="175"/>
      <c r="F22" s="175"/>
      <c r="G22" s="176"/>
    </row>
    <row r="24" spans="1:13" ht="15.75">
      <c r="D24" s="174" t="s">
        <v>239</v>
      </c>
      <c r="E24" s="175"/>
      <c r="F24" s="175"/>
      <c r="G24" s="176"/>
    </row>
    <row r="26" spans="1:13" ht="15.75">
      <c r="C26" s="41" t="s">
        <v>240</v>
      </c>
      <c r="D26" s="42"/>
      <c r="E26" s="42"/>
      <c r="F26" s="42"/>
      <c r="G26" s="42"/>
      <c r="H26" s="42"/>
    </row>
    <row r="30" spans="1:13" ht="15.75">
      <c r="C30" s="43" t="s">
        <v>241</v>
      </c>
      <c r="D30" s="44"/>
      <c r="E30" s="45"/>
      <c r="F30" s="44"/>
      <c r="G30" s="44"/>
    </row>
    <row r="34" spans="3:11" ht="15.75">
      <c r="C34" s="46" t="s">
        <v>242</v>
      </c>
      <c r="D34" s="47"/>
      <c r="E34" s="48"/>
      <c r="F34" s="47"/>
      <c r="G34" s="47"/>
      <c r="H34" s="47"/>
      <c r="I34" s="49"/>
      <c r="J34" s="50"/>
      <c r="K34" s="51"/>
    </row>
  </sheetData>
  <mergeCells count="20">
    <mergeCell ref="A13:A20"/>
    <mergeCell ref="B13:B20"/>
    <mergeCell ref="C13:C20"/>
    <mergeCell ref="D22:G22"/>
    <mergeCell ref="D24:G24"/>
    <mergeCell ref="A8:B8"/>
    <mergeCell ref="A9:B9"/>
    <mergeCell ref="D6:M9"/>
    <mergeCell ref="A10:A11"/>
    <mergeCell ref="B10:B11"/>
    <mergeCell ref="C10:C11"/>
    <mergeCell ref="E10:G10"/>
    <mergeCell ref="I10:L10"/>
    <mergeCell ref="M10:M11"/>
    <mergeCell ref="A7:B7"/>
    <mergeCell ref="A2:M2"/>
    <mergeCell ref="A3:M3"/>
    <mergeCell ref="A4:M4"/>
    <mergeCell ref="A5:M5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DCB1-7983-4A9B-91DE-BFA8908DC468}">
  <dimension ref="A1:AZ62"/>
  <sheetViews>
    <sheetView topLeftCell="D1" workbookViewId="0">
      <selection activeCell="G4" sqref="G4:G43"/>
    </sheetView>
  </sheetViews>
  <sheetFormatPr defaultRowHeight="15"/>
  <cols>
    <col min="2" max="2" width="15.42578125" bestFit="1" customWidth="1"/>
    <col min="4" max="4" width="10.140625" bestFit="1" customWidth="1"/>
    <col min="5" max="5" width="16.28515625" bestFit="1" customWidth="1"/>
    <col min="7" max="7" width="15.42578125" bestFit="1" customWidth="1"/>
    <col min="14" max="14" width="10.42578125" bestFit="1" customWidth="1"/>
    <col min="16" max="16" width="11" bestFit="1" customWidth="1"/>
    <col min="28" max="28" width="10.7109375" bestFit="1" customWidth="1"/>
    <col min="29" max="29" width="11.7109375" bestFit="1" customWidth="1"/>
    <col min="43" max="43" width="10.5703125" bestFit="1" customWidth="1"/>
    <col min="45" max="45" width="18.5703125" bestFit="1" customWidth="1"/>
    <col min="47" max="47" width="19.28515625" bestFit="1" customWidth="1"/>
    <col min="48" max="48" width="43.5703125" customWidth="1"/>
    <col min="49" max="49" width="67.140625" customWidth="1"/>
    <col min="50" max="50" width="117.42578125" customWidth="1"/>
    <col min="51" max="51" width="65.5703125" customWidth="1"/>
    <col min="52" max="52" width="35" bestFit="1" customWidth="1"/>
  </cols>
  <sheetData>
    <row r="1" spans="1:52">
      <c r="A1" s="126"/>
      <c r="B1" s="177" t="s">
        <v>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9"/>
      <c r="AU1" s="179"/>
      <c r="AV1" s="178"/>
      <c r="AW1" s="178"/>
      <c r="AX1" s="178"/>
      <c r="AY1" s="180"/>
    </row>
    <row r="2" spans="1:52" ht="13.5" customHeight="1">
      <c r="A2" s="126"/>
      <c r="B2" s="3"/>
      <c r="C2" s="189" t="s">
        <v>1</v>
      </c>
      <c r="D2" s="190"/>
      <c r="E2" s="190"/>
      <c r="F2" s="190"/>
      <c r="G2" s="191"/>
      <c r="H2" s="181" t="s">
        <v>2</v>
      </c>
      <c r="I2" s="181"/>
      <c r="J2" s="181"/>
      <c r="K2" s="181"/>
      <c r="L2" s="182" t="s">
        <v>3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1" t="s">
        <v>4</v>
      </c>
      <c r="AM2" s="181"/>
      <c r="AN2" s="181"/>
      <c r="AO2" s="181"/>
      <c r="AP2" s="181"/>
      <c r="AQ2" s="181"/>
      <c r="AR2" s="181"/>
      <c r="AS2" s="115" t="s">
        <v>5</v>
      </c>
      <c r="AT2" s="4" t="s">
        <v>6</v>
      </c>
      <c r="AU2" s="5" t="s">
        <v>7</v>
      </c>
      <c r="AV2" s="116" t="s">
        <v>8</v>
      </c>
      <c r="AW2" s="114" t="s">
        <v>9</v>
      </c>
      <c r="AX2" s="114" t="s">
        <v>10</v>
      </c>
      <c r="AY2" s="111" t="s">
        <v>11</v>
      </c>
      <c r="AZ2" t="s">
        <v>12</v>
      </c>
    </row>
    <row r="3" spans="1:52" ht="17.25" customHeight="1">
      <c r="A3" s="126"/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 t="s">
        <v>23</v>
      </c>
      <c r="M3" s="3" t="s">
        <v>24</v>
      </c>
      <c r="N3" s="3" t="s">
        <v>25</v>
      </c>
      <c r="O3" s="3" t="s">
        <v>26</v>
      </c>
      <c r="P3" s="3" t="s">
        <v>27</v>
      </c>
      <c r="Q3" s="3" t="s">
        <v>28</v>
      </c>
      <c r="R3" s="3" t="s">
        <v>29</v>
      </c>
      <c r="S3" s="3" t="s">
        <v>30</v>
      </c>
      <c r="T3" s="3" t="s">
        <v>31</v>
      </c>
      <c r="U3" s="3" t="s">
        <v>32</v>
      </c>
      <c r="V3" s="3" t="s">
        <v>33</v>
      </c>
      <c r="W3" s="3" t="s">
        <v>34</v>
      </c>
      <c r="X3" s="3" t="s">
        <v>35</v>
      </c>
      <c r="Y3" s="3" t="s">
        <v>36</v>
      </c>
      <c r="Z3" s="3" t="s">
        <v>37</v>
      </c>
      <c r="AA3" s="3" t="s">
        <v>38</v>
      </c>
      <c r="AB3" s="3" t="s">
        <v>39</v>
      </c>
      <c r="AC3" s="3" t="s">
        <v>40</v>
      </c>
      <c r="AD3" s="3" t="s">
        <v>41</v>
      </c>
      <c r="AE3" s="3" t="s">
        <v>42</v>
      </c>
      <c r="AF3" s="3" t="s">
        <v>43</v>
      </c>
      <c r="AG3" s="3" t="s">
        <v>44</v>
      </c>
      <c r="AH3" s="3" t="s">
        <v>45</v>
      </c>
      <c r="AI3" s="3" t="s">
        <v>46</v>
      </c>
      <c r="AJ3" s="3" t="s">
        <v>47</v>
      </c>
      <c r="AK3" s="3" t="s">
        <v>48</v>
      </c>
      <c r="AL3" s="3" t="s">
        <v>49</v>
      </c>
      <c r="AM3" s="3" t="s">
        <v>50</v>
      </c>
      <c r="AN3" s="3" t="s">
        <v>51</v>
      </c>
      <c r="AO3" s="3" t="s">
        <v>52</v>
      </c>
      <c r="AP3" s="3" t="s">
        <v>53</v>
      </c>
      <c r="AQ3" s="3" t="s">
        <v>54</v>
      </c>
      <c r="AR3" s="12" t="s">
        <v>55</v>
      </c>
      <c r="AS3" s="13"/>
      <c r="AT3" s="13"/>
      <c r="AU3" s="14"/>
      <c r="AV3" s="15"/>
      <c r="AW3" s="15"/>
      <c r="AX3" s="15"/>
    </row>
    <row r="4" spans="1:52" ht="19.5" customHeight="1">
      <c r="A4" s="126"/>
      <c r="B4" s="136" t="s">
        <v>56</v>
      </c>
      <c r="C4" s="9"/>
      <c r="D4" s="9"/>
      <c r="E4" s="9"/>
      <c r="F4" s="9"/>
      <c r="G4" s="9">
        <v>4</v>
      </c>
      <c r="H4" s="9"/>
      <c r="I4" s="9">
        <v>4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>
        <v>4</v>
      </c>
      <c r="AJ4" s="9"/>
      <c r="AK4" s="9"/>
      <c r="AL4" s="9"/>
      <c r="AM4" s="9"/>
      <c r="AN4" s="9"/>
      <c r="AO4" s="9"/>
      <c r="AP4" s="9"/>
      <c r="AQ4" s="9"/>
      <c r="AR4" s="9">
        <v>4</v>
      </c>
      <c r="AS4" s="9">
        <v>4</v>
      </c>
      <c r="AT4" s="9">
        <v>11</v>
      </c>
      <c r="AU4" s="10">
        <v>46066</v>
      </c>
      <c r="AV4" s="11" t="s">
        <v>57</v>
      </c>
      <c r="AW4" s="11" t="s">
        <v>243</v>
      </c>
      <c r="AX4" s="11" t="s">
        <v>244</v>
      </c>
      <c r="AY4" s="9" t="s">
        <v>245</v>
      </c>
      <c r="AZ4" s="9" t="s">
        <v>246</v>
      </c>
    </row>
    <row r="5" spans="1:52" ht="30.75">
      <c r="A5" s="126"/>
      <c r="B5" s="137"/>
      <c r="C5" s="9"/>
      <c r="D5" s="9"/>
      <c r="E5" s="9"/>
      <c r="F5" s="9"/>
      <c r="G5" s="9">
        <v>1</v>
      </c>
      <c r="H5" s="9"/>
      <c r="I5" s="9">
        <v>1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>
        <v>1</v>
      </c>
      <c r="AJ5" s="9"/>
      <c r="AK5" s="9"/>
      <c r="AL5" s="9"/>
      <c r="AM5" s="9"/>
      <c r="AN5" s="9"/>
      <c r="AO5" s="9"/>
      <c r="AP5" s="9"/>
      <c r="AQ5" s="9"/>
      <c r="AR5" s="9">
        <v>1</v>
      </c>
      <c r="AS5" s="9">
        <v>1</v>
      </c>
      <c r="AT5" s="9">
        <v>10</v>
      </c>
      <c r="AU5" s="10">
        <v>46073</v>
      </c>
      <c r="AV5" s="11" t="s">
        <v>57</v>
      </c>
      <c r="AW5" s="11" t="s">
        <v>247</v>
      </c>
      <c r="AX5" s="11" t="s">
        <v>248</v>
      </c>
      <c r="AY5" s="9" t="s">
        <v>249</v>
      </c>
      <c r="AZ5" s="9" t="s">
        <v>250</v>
      </c>
    </row>
    <row r="6" spans="1:52" ht="28.5" customHeight="1">
      <c r="A6" s="126"/>
      <c r="B6" s="137"/>
      <c r="C6" s="9"/>
      <c r="D6" s="9"/>
      <c r="E6" s="9"/>
      <c r="F6" s="9"/>
      <c r="G6" s="9">
        <v>6</v>
      </c>
      <c r="H6" s="9"/>
      <c r="I6" s="9">
        <v>3</v>
      </c>
      <c r="J6" s="9">
        <v>2</v>
      </c>
      <c r="K6" s="9">
        <v>1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>
        <v>6</v>
      </c>
      <c r="AJ6" s="9"/>
      <c r="AK6" s="9"/>
      <c r="AL6" s="9"/>
      <c r="AM6" s="9"/>
      <c r="AN6" s="9"/>
      <c r="AO6" s="9"/>
      <c r="AP6" s="9"/>
      <c r="AQ6" s="9"/>
      <c r="AR6" s="9">
        <v>6</v>
      </c>
      <c r="AS6" s="9">
        <v>6</v>
      </c>
      <c r="AT6" s="9">
        <v>32</v>
      </c>
      <c r="AU6" s="10">
        <v>46079</v>
      </c>
      <c r="AV6" s="11" t="s">
        <v>57</v>
      </c>
      <c r="AW6" s="11" t="s">
        <v>251</v>
      </c>
      <c r="AX6" s="11" t="s">
        <v>252</v>
      </c>
      <c r="AY6" s="11" t="s">
        <v>253</v>
      </c>
      <c r="AZ6" s="9" t="s">
        <v>254</v>
      </c>
    </row>
    <row r="7" spans="1:52" ht="28.5" customHeight="1">
      <c r="A7" s="126"/>
      <c r="B7" s="138"/>
      <c r="C7" s="9"/>
      <c r="D7" s="9"/>
      <c r="E7" s="9"/>
      <c r="F7" s="9"/>
      <c r="G7" s="9">
        <v>9</v>
      </c>
      <c r="H7" s="9"/>
      <c r="I7" s="9"/>
      <c r="J7" s="9">
        <v>9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>
        <v>9</v>
      </c>
      <c r="AJ7" s="9"/>
      <c r="AK7" s="9"/>
      <c r="AL7" s="9"/>
      <c r="AM7" s="9"/>
      <c r="AN7" s="9"/>
      <c r="AO7" s="9"/>
      <c r="AP7" s="9"/>
      <c r="AQ7" s="9"/>
      <c r="AR7" s="9">
        <v>9</v>
      </c>
      <c r="AS7" s="9">
        <v>9</v>
      </c>
      <c r="AT7" s="9">
        <v>35</v>
      </c>
      <c r="AU7" s="10">
        <v>46080</v>
      </c>
      <c r="AV7" s="11" t="s">
        <v>76</v>
      </c>
      <c r="AW7" s="11"/>
      <c r="AX7" s="11"/>
      <c r="AY7" s="11" t="s">
        <v>255</v>
      </c>
      <c r="AZ7" s="9" t="s">
        <v>254</v>
      </c>
    </row>
    <row r="8" spans="1:52" ht="27.75" customHeight="1">
      <c r="A8" s="126"/>
      <c r="B8" s="136" t="s">
        <v>66</v>
      </c>
      <c r="C8" s="9"/>
      <c r="D8" s="9"/>
      <c r="E8" s="9"/>
      <c r="F8" s="9"/>
      <c r="G8" s="9">
        <v>8</v>
      </c>
      <c r="H8" s="9">
        <v>8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8</v>
      </c>
      <c r="AJ8" s="9"/>
      <c r="AK8" s="9"/>
      <c r="AL8" s="9"/>
      <c r="AM8" s="9"/>
      <c r="AN8" s="9"/>
      <c r="AO8" s="9"/>
      <c r="AP8" s="9"/>
      <c r="AQ8" s="9"/>
      <c r="AR8" s="9">
        <v>8</v>
      </c>
      <c r="AS8" s="9">
        <v>8</v>
      </c>
      <c r="AT8" s="9">
        <v>28</v>
      </c>
      <c r="AU8" s="10">
        <v>46063</v>
      </c>
      <c r="AV8" s="11" t="s">
        <v>57</v>
      </c>
      <c r="AW8" s="11" t="s">
        <v>256</v>
      </c>
      <c r="AX8" s="11" t="s">
        <v>257</v>
      </c>
      <c r="AY8" s="11" t="s">
        <v>258</v>
      </c>
      <c r="AZ8" s="9" t="s">
        <v>259</v>
      </c>
    </row>
    <row r="9" spans="1:52" ht="29.25" customHeight="1">
      <c r="A9" s="126"/>
      <c r="B9" s="137"/>
      <c r="C9" s="9"/>
      <c r="D9" s="9"/>
      <c r="E9" s="9"/>
      <c r="F9" s="9"/>
      <c r="G9" s="9">
        <v>40</v>
      </c>
      <c r="H9" s="9"/>
      <c r="I9" s="9">
        <v>5</v>
      </c>
      <c r="J9" s="9">
        <v>22</v>
      </c>
      <c r="K9" s="9">
        <v>13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>
        <v>40</v>
      </c>
      <c r="AJ9" s="9"/>
      <c r="AK9" s="9"/>
      <c r="AL9" s="9"/>
      <c r="AM9" s="9"/>
      <c r="AN9" s="9"/>
      <c r="AO9" s="9"/>
      <c r="AP9" s="9"/>
      <c r="AQ9" s="9"/>
      <c r="AR9" s="9">
        <v>40</v>
      </c>
      <c r="AS9" s="9">
        <v>40</v>
      </c>
      <c r="AT9" s="9">
        <v>40</v>
      </c>
      <c r="AU9" s="10">
        <v>46066</v>
      </c>
      <c r="AV9" s="11" t="s">
        <v>57</v>
      </c>
      <c r="AW9" s="11" t="s">
        <v>256</v>
      </c>
      <c r="AX9" s="11" t="s">
        <v>257</v>
      </c>
      <c r="AY9" s="9" t="s">
        <v>69</v>
      </c>
      <c r="AZ9" s="9" t="s">
        <v>74</v>
      </c>
    </row>
    <row r="10" spans="1:52" ht="27.75" customHeight="1">
      <c r="A10" s="126"/>
      <c r="B10" s="137"/>
      <c r="C10" s="9"/>
      <c r="D10" s="9"/>
      <c r="E10" s="9"/>
      <c r="F10" s="9"/>
      <c r="G10" s="9">
        <v>40</v>
      </c>
      <c r="H10" s="9"/>
      <c r="I10" s="9">
        <v>5</v>
      </c>
      <c r="J10" s="9">
        <v>22</v>
      </c>
      <c r="K10" s="9">
        <v>13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>
        <v>40</v>
      </c>
      <c r="AJ10" s="9"/>
      <c r="AK10" s="9"/>
      <c r="AL10" s="9"/>
      <c r="AM10" s="9"/>
      <c r="AN10" s="9"/>
      <c r="AO10" s="9"/>
      <c r="AP10" s="9"/>
      <c r="AQ10" s="9"/>
      <c r="AR10" s="9">
        <v>40</v>
      </c>
      <c r="AS10" s="9">
        <v>40</v>
      </c>
      <c r="AT10" s="9">
        <v>40</v>
      </c>
      <c r="AU10" s="10">
        <v>46072</v>
      </c>
      <c r="AV10" s="11" t="s">
        <v>57</v>
      </c>
      <c r="AW10" s="11" t="s">
        <v>256</v>
      </c>
      <c r="AX10" s="11" t="s">
        <v>257</v>
      </c>
      <c r="AY10" s="9" t="s">
        <v>111</v>
      </c>
      <c r="AZ10" s="9" t="s">
        <v>74</v>
      </c>
    </row>
    <row r="11" spans="1:52" ht="27.75" customHeight="1">
      <c r="A11" s="126"/>
      <c r="B11" s="138"/>
      <c r="C11" s="9"/>
      <c r="D11" s="9"/>
      <c r="E11" s="9"/>
      <c r="F11" s="9"/>
      <c r="G11" s="9">
        <v>3</v>
      </c>
      <c r="H11" s="9"/>
      <c r="I11" s="9">
        <v>1</v>
      </c>
      <c r="J11" s="9">
        <v>2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>
        <v>3</v>
      </c>
      <c r="AJ11" s="9"/>
      <c r="AK11" s="9"/>
      <c r="AL11" s="9"/>
      <c r="AM11" s="9"/>
      <c r="AN11" s="9"/>
      <c r="AO11" s="9"/>
      <c r="AP11" s="9"/>
      <c r="AQ11" s="9"/>
      <c r="AR11" s="9">
        <v>3</v>
      </c>
      <c r="AS11" s="9">
        <v>3</v>
      </c>
      <c r="AT11" s="9">
        <v>9</v>
      </c>
      <c r="AU11" s="10">
        <v>46080</v>
      </c>
      <c r="AV11" s="11" t="s">
        <v>76</v>
      </c>
      <c r="AW11" s="11"/>
      <c r="AX11" s="11"/>
      <c r="AY11" s="9" t="s">
        <v>260</v>
      </c>
      <c r="AZ11" s="9"/>
    </row>
    <row r="12" spans="1:52">
      <c r="A12" s="126"/>
      <c r="B12" s="183" t="s">
        <v>75</v>
      </c>
      <c r="C12" s="9"/>
      <c r="D12" s="9"/>
      <c r="E12" s="9"/>
      <c r="F12" s="9"/>
      <c r="G12" s="9">
        <v>3</v>
      </c>
      <c r="H12" s="9"/>
      <c r="I12" s="9">
        <v>1</v>
      </c>
      <c r="J12" s="9">
        <v>1</v>
      </c>
      <c r="K12" s="9">
        <v>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>
        <v>3</v>
      </c>
      <c r="AJ12" s="9"/>
      <c r="AK12" s="9"/>
      <c r="AL12" s="9"/>
      <c r="AM12" s="9"/>
      <c r="AN12" s="9"/>
      <c r="AO12" s="9"/>
      <c r="AP12" s="9"/>
      <c r="AQ12" s="9"/>
      <c r="AR12" s="9">
        <v>3</v>
      </c>
      <c r="AS12" s="9">
        <v>3</v>
      </c>
      <c r="AT12" s="9">
        <v>8</v>
      </c>
      <c r="AU12" s="10">
        <v>46062</v>
      </c>
      <c r="AV12" s="9" t="s">
        <v>76</v>
      </c>
      <c r="AW12" s="9" t="s">
        <v>261</v>
      </c>
      <c r="AX12" s="9" t="s">
        <v>262</v>
      </c>
      <c r="AY12" s="11" t="s">
        <v>263</v>
      </c>
      <c r="AZ12" s="9" t="s">
        <v>80</v>
      </c>
    </row>
    <row r="13" spans="1:52" ht="30.75">
      <c r="A13" s="126"/>
      <c r="B13" s="184"/>
      <c r="C13" s="9"/>
      <c r="D13" s="9"/>
      <c r="E13" s="9"/>
      <c r="F13" s="9"/>
      <c r="G13" s="9">
        <v>5</v>
      </c>
      <c r="H13" s="9"/>
      <c r="I13" s="9">
        <v>1</v>
      </c>
      <c r="J13" s="9">
        <v>4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>
        <v>5</v>
      </c>
      <c r="AJ13" s="9"/>
      <c r="AK13" s="9"/>
      <c r="AL13" s="9"/>
      <c r="AM13" s="9"/>
      <c r="AN13" s="9"/>
      <c r="AO13" s="9"/>
      <c r="AP13" s="9"/>
      <c r="AQ13" s="9"/>
      <c r="AR13" s="9">
        <v>5</v>
      </c>
      <c r="AS13" s="9">
        <v>5</v>
      </c>
      <c r="AT13" s="9">
        <v>12</v>
      </c>
      <c r="AU13" s="10">
        <v>46066</v>
      </c>
      <c r="AV13" s="9" t="s">
        <v>76</v>
      </c>
      <c r="AW13" s="9" t="s">
        <v>264</v>
      </c>
      <c r="AX13" s="11" t="s">
        <v>265</v>
      </c>
      <c r="AY13" s="9" t="s">
        <v>266</v>
      </c>
      <c r="AZ13" s="9" t="s">
        <v>80</v>
      </c>
    </row>
    <row r="14" spans="1:52" ht="30.75">
      <c r="A14" s="126"/>
      <c r="B14" s="185"/>
      <c r="C14" s="9"/>
      <c r="D14" s="9"/>
      <c r="E14" s="9"/>
      <c r="F14" s="9"/>
      <c r="G14" s="9">
        <v>3</v>
      </c>
      <c r="H14" s="9"/>
      <c r="I14" s="9"/>
      <c r="J14" s="9">
        <v>3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>
        <v>3</v>
      </c>
      <c r="AJ14" s="9"/>
      <c r="AK14" s="9"/>
      <c r="AL14" s="9"/>
      <c r="AM14" s="9"/>
      <c r="AN14" s="9"/>
      <c r="AO14" s="9"/>
      <c r="AP14" s="9"/>
      <c r="AQ14" s="9"/>
      <c r="AR14" s="9">
        <v>3</v>
      </c>
      <c r="AS14" s="9">
        <v>3</v>
      </c>
      <c r="AT14" s="9">
        <v>9</v>
      </c>
      <c r="AU14" s="10">
        <v>46071</v>
      </c>
      <c r="AV14" s="11" t="s">
        <v>57</v>
      </c>
      <c r="AW14" s="9" t="s">
        <v>267</v>
      </c>
      <c r="AX14" s="11" t="s">
        <v>268</v>
      </c>
      <c r="AY14" s="9" t="s">
        <v>269</v>
      </c>
      <c r="AZ14" s="9" t="s">
        <v>270</v>
      </c>
    </row>
    <row r="15" spans="1:52" ht="45.75">
      <c r="A15" s="126"/>
      <c r="B15" s="117" t="s">
        <v>271</v>
      </c>
      <c r="C15" s="9"/>
      <c r="D15" s="9"/>
      <c r="E15" s="9"/>
      <c r="F15" s="9"/>
      <c r="G15" s="9">
        <v>19</v>
      </c>
      <c r="H15" s="9"/>
      <c r="I15" s="9"/>
      <c r="J15" s="9">
        <v>19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>
        <v>19</v>
      </c>
      <c r="AJ15" s="9"/>
      <c r="AK15" s="9"/>
      <c r="AL15" s="9"/>
      <c r="AM15" s="9"/>
      <c r="AN15" s="9"/>
      <c r="AO15" s="9"/>
      <c r="AP15" s="9"/>
      <c r="AQ15" s="9"/>
      <c r="AR15" s="9">
        <v>19</v>
      </c>
      <c r="AS15" s="9">
        <v>19</v>
      </c>
      <c r="AT15" s="9">
        <v>44</v>
      </c>
      <c r="AU15" s="10">
        <v>46078</v>
      </c>
      <c r="AV15" s="9" t="s">
        <v>76</v>
      </c>
      <c r="AW15" s="9" t="s">
        <v>272</v>
      </c>
      <c r="AX15" s="9"/>
      <c r="AY15" s="11" t="s">
        <v>273</v>
      </c>
      <c r="AZ15" s="9" t="s">
        <v>274</v>
      </c>
    </row>
    <row r="16" spans="1:52" ht="30.75">
      <c r="A16" s="126"/>
      <c r="B16" s="183" t="s">
        <v>89</v>
      </c>
      <c r="C16" s="9"/>
      <c r="D16" s="9"/>
      <c r="E16" s="9"/>
      <c r="F16" s="9"/>
      <c r="G16" s="9">
        <v>50</v>
      </c>
      <c r="H16" s="9">
        <v>48</v>
      </c>
      <c r="I16" s="9"/>
      <c r="J16" s="9">
        <v>2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>
        <v>50</v>
      </c>
      <c r="AJ16" s="9"/>
      <c r="AK16" s="9"/>
      <c r="AL16" s="9"/>
      <c r="AM16" s="9"/>
      <c r="AN16" s="9"/>
      <c r="AO16" s="9"/>
      <c r="AP16" s="9"/>
      <c r="AQ16" s="9"/>
      <c r="AR16" s="9">
        <v>50</v>
      </c>
      <c r="AS16" s="9">
        <v>50</v>
      </c>
      <c r="AT16" s="9">
        <v>50</v>
      </c>
      <c r="AU16" s="10">
        <v>46072</v>
      </c>
      <c r="AV16" s="11" t="s">
        <v>57</v>
      </c>
      <c r="AW16" s="11" t="s">
        <v>275</v>
      </c>
      <c r="AX16" s="11" t="s">
        <v>276</v>
      </c>
      <c r="AY16" s="9" t="s">
        <v>277</v>
      </c>
      <c r="AZ16" s="9" t="s">
        <v>278</v>
      </c>
    </row>
    <row r="17" spans="1:52" ht="30.75">
      <c r="A17" s="126"/>
      <c r="B17" s="185"/>
      <c r="C17" s="9"/>
      <c r="D17" s="9"/>
      <c r="E17" s="9"/>
      <c r="F17" s="9"/>
      <c r="G17" s="9">
        <v>9</v>
      </c>
      <c r="H17" s="9">
        <v>9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>
        <v>9</v>
      </c>
      <c r="AJ17" s="9"/>
      <c r="AK17" s="9"/>
      <c r="AL17" s="9"/>
      <c r="AM17" s="9"/>
      <c r="AN17" s="9"/>
      <c r="AO17" s="9"/>
      <c r="AP17" s="9"/>
      <c r="AQ17" s="9"/>
      <c r="AR17" s="9">
        <v>9</v>
      </c>
      <c r="AS17" s="9">
        <v>9</v>
      </c>
      <c r="AT17" s="9">
        <v>16</v>
      </c>
      <c r="AU17" s="10">
        <v>46072</v>
      </c>
      <c r="AV17" s="11" t="s">
        <v>57</v>
      </c>
      <c r="AW17" s="11" t="s">
        <v>275</v>
      </c>
      <c r="AX17" s="11" t="s">
        <v>276</v>
      </c>
      <c r="AY17" s="9" t="s">
        <v>279</v>
      </c>
      <c r="AZ17" s="9" t="s">
        <v>278</v>
      </c>
    </row>
    <row r="18" spans="1:52" ht="30.75">
      <c r="A18" s="126"/>
      <c r="B18" s="183" t="s">
        <v>94</v>
      </c>
      <c r="C18" s="9"/>
      <c r="D18" s="9"/>
      <c r="E18" s="9"/>
      <c r="F18" s="9"/>
      <c r="G18" s="9">
        <v>14</v>
      </c>
      <c r="H18" s="9"/>
      <c r="I18" s="9">
        <v>7</v>
      </c>
      <c r="J18" s="9">
        <v>7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>
        <v>14</v>
      </c>
      <c r="AJ18" s="9"/>
      <c r="AK18" s="9"/>
      <c r="AL18" s="9"/>
      <c r="AM18" s="9"/>
      <c r="AN18" s="9"/>
      <c r="AO18" s="9"/>
      <c r="AP18" s="9"/>
      <c r="AQ18" s="9"/>
      <c r="AR18" s="9">
        <v>14</v>
      </c>
      <c r="AS18" s="9">
        <v>14</v>
      </c>
      <c r="AT18" s="9">
        <v>28</v>
      </c>
      <c r="AU18" s="10">
        <v>46071</v>
      </c>
      <c r="AV18" s="9" t="s">
        <v>76</v>
      </c>
      <c r="AW18" s="11" t="s">
        <v>280</v>
      </c>
      <c r="AX18" s="11" t="s">
        <v>281</v>
      </c>
      <c r="AY18" s="11" t="s">
        <v>282</v>
      </c>
      <c r="AZ18" s="9" t="s">
        <v>283</v>
      </c>
    </row>
    <row r="19" spans="1:52" ht="30.75">
      <c r="A19" s="126"/>
      <c r="B19" s="185"/>
      <c r="C19" s="9">
        <v>2</v>
      </c>
      <c r="D19" s="9">
        <v>1</v>
      </c>
      <c r="E19" s="9"/>
      <c r="F19" s="9"/>
      <c r="G19" s="9">
        <v>27</v>
      </c>
      <c r="H19" s="9"/>
      <c r="I19" s="9">
        <v>4</v>
      </c>
      <c r="J19" s="9">
        <v>15</v>
      </c>
      <c r="K19" s="9">
        <v>11</v>
      </c>
      <c r="L19" s="9"/>
      <c r="M19" s="9"/>
      <c r="N19" s="9"/>
      <c r="O19" s="9"/>
      <c r="P19" s="9"/>
      <c r="Q19" s="9"/>
      <c r="R19" s="9"/>
      <c r="S19" s="9"/>
      <c r="T19" s="9">
        <v>1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>
        <v>1</v>
      </c>
      <c r="AH19" s="9"/>
      <c r="AI19" s="9">
        <v>28</v>
      </c>
      <c r="AJ19" s="9"/>
      <c r="AK19" s="9"/>
      <c r="AL19" s="9"/>
      <c r="AM19" s="9"/>
      <c r="AN19" s="9"/>
      <c r="AO19" s="9"/>
      <c r="AP19" s="9"/>
      <c r="AQ19" s="9"/>
      <c r="AR19" s="9">
        <v>30</v>
      </c>
      <c r="AS19" s="9">
        <v>30</v>
      </c>
      <c r="AT19" s="9">
        <v>39</v>
      </c>
      <c r="AU19" s="10">
        <v>46073</v>
      </c>
      <c r="AV19" s="9" t="s">
        <v>76</v>
      </c>
      <c r="AW19" s="11" t="s">
        <v>280</v>
      </c>
      <c r="AX19" s="11" t="s">
        <v>281</v>
      </c>
      <c r="AY19" s="11" t="s">
        <v>284</v>
      </c>
      <c r="AZ19" s="9" t="s">
        <v>285</v>
      </c>
    </row>
    <row r="20" spans="1:52" ht="30.75">
      <c r="A20" s="126"/>
      <c r="B20" s="183" t="s">
        <v>99</v>
      </c>
      <c r="C20" s="9"/>
      <c r="D20" s="9"/>
      <c r="E20" s="9"/>
      <c r="F20" s="9"/>
      <c r="G20" s="9">
        <v>11</v>
      </c>
      <c r="H20" s="9"/>
      <c r="I20" s="9">
        <v>11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>
        <v>11</v>
      </c>
      <c r="AJ20" s="9"/>
      <c r="AK20" s="9"/>
      <c r="AL20" s="9"/>
      <c r="AM20" s="9"/>
      <c r="AN20" s="9"/>
      <c r="AO20" s="9"/>
      <c r="AP20" s="9"/>
      <c r="AQ20" s="9"/>
      <c r="AR20" s="9">
        <v>11</v>
      </c>
      <c r="AS20" s="9">
        <v>11</v>
      </c>
      <c r="AT20" s="9">
        <v>13</v>
      </c>
      <c r="AU20" s="73">
        <v>46059</v>
      </c>
      <c r="AV20" s="9" t="s">
        <v>76</v>
      </c>
      <c r="AW20" s="9" t="s">
        <v>286</v>
      </c>
      <c r="AX20" s="11" t="s">
        <v>287</v>
      </c>
      <c r="AY20" s="11" t="s">
        <v>288</v>
      </c>
      <c r="AZ20" s="9" t="s">
        <v>289</v>
      </c>
    </row>
    <row r="21" spans="1:52" ht="30.75">
      <c r="A21" s="126"/>
      <c r="B21" s="185"/>
      <c r="C21" s="9"/>
      <c r="D21" s="9"/>
      <c r="E21" s="9"/>
      <c r="F21" s="9"/>
      <c r="G21" s="9">
        <v>9</v>
      </c>
      <c r="H21" s="9"/>
      <c r="I21" s="9">
        <v>9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>
        <v>9</v>
      </c>
      <c r="AJ21" s="9"/>
      <c r="AK21" s="9"/>
      <c r="AL21" s="9"/>
      <c r="AM21" s="9"/>
      <c r="AN21" s="9"/>
      <c r="AO21" s="9"/>
      <c r="AP21" s="9"/>
      <c r="AQ21" s="9"/>
      <c r="AR21" s="9">
        <v>9</v>
      </c>
      <c r="AS21" s="9">
        <v>9</v>
      </c>
      <c r="AT21" s="9">
        <v>12</v>
      </c>
      <c r="AU21" s="73">
        <v>46062</v>
      </c>
      <c r="AV21" s="9" t="s">
        <v>76</v>
      </c>
      <c r="AW21" s="9" t="s">
        <v>290</v>
      </c>
      <c r="AX21" s="11" t="s">
        <v>287</v>
      </c>
      <c r="AY21" s="11" t="s">
        <v>288</v>
      </c>
      <c r="AZ21" s="9" t="s">
        <v>291</v>
      </c>
    </row>
    <row r="22" spans="1:52" ht="30.75">
      <c r="A22" s="126"/>
      <c r="B22" s="183" t="s">
        <v>103</v>
      </c>
      <c r="C22" s="9"/>
      <c r="D22" s="9"/>
      <c r="E22" s="9"/>
      <c r="F22" s="9"/>
      <c r="G22" s="9">
        <v>9</v>
      </c>
      <c r="H22" s="9"/>
      <c r="I22" s="9">
        <v>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>
        <v>9</v>
      </c>
      <c r="AJ22" s="9"/>
      <c r="AK22" s="9"/>
      <c r="AL22" s="9"/>
      <c r="AM22" s="9"/>
      <c r="AN22" s="9"/>
      <c r="AO22" s="9"/>
      <c r="AP22" s="9"/>
      <c r="AQ22" s="9"/>
      <c r="AR22" s="9">
        <v>9</v>
      </c>
      <c r="AS22" s="9">
        <v>9</v>
      </c>
      <c r="AT22" s="9">
        <v>12</v>
      </c>
      <c r="AU22" s="73">
        <v>46055</v>
      </c>
      <c r="AV22" s="9" t="s">
        <v>76</v>
      </c>
      <c r="AW22" s="9" t="s">
        <v>290</v>
      </c>
      <c r="AX22" s="11" t="s">
        <v>287</v>
      </c>
      <c r="AY22" s="11" t="s">
        <v>288</v>
      </c>
      <c r="AZ22" s="9" t="s">
        <v>292</v>
      </c>
    </row>
    <row r="23" spans="1:52" ht="30.75">
      <c r="A23" s="126"/>
      <c r="B23" s="184"/>
      <c r="C23" s="9"/>
      <c r="D23" s="9"/>
      <c r="E23" s="9"/>
      <c r="F23" s="9"/>
      <c r="G23" s="9">
        <v>9</v>
      </c>
      <c r="H23" s="9"/>
      <c r="I23" s="9">
        <v>9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>
        <v>9</v>
      </c>
      <c r="AJ23" s="9"/>
      <c r="AK23" s="9"/>
      <c r="AL23" s="9"/>
      <c r="AM23" s="9"/>
      <c r="AN23" s="9"/>
      <c r="AO23" s="9"/>
      <c r="AP23" s="9"/>
      <c r="AQ23" s="9"/>
      <c r="AR23" s="9">
        <v>9</v>
      </c>
      <c r="AS23" s="9">
        <v>9</v>
      </c>
      <c r="AT23" s="9">
        <v>16</v>
      </c>
      <c r="AU23" s="73">
        <v>46060</v>
      </c>
      <c r="AV23" s="9" t="s">
        <v>76</v>
      </c>
      <c r="AW23" s="9" t="s">
        <v>290</v>
      </c>
      <c r="AX23" s="11" t="s">
        <v>287</v>
      </c>
      <c r="AY23" s="9" t="s">
        <v>288</v>
      </c>
      <c r="AZ23" s="9" t="s">
        <v>293</v>
      </c>
    </row>
    <row r="24" spans="1:52">
      <c r="A24" s="126"/>
      <c r="B24" s="184"/>
      <c r="C24" s="9"/>
      <c r="D24" s="9"/>
      <c r="E24" s="9"/>
      <c r="F24" s="9"/>
      <c r="G24" s="9">
        <v>2</v>
      </c>
      <c r="H24" s="9"/>
      <c r="I24" s="9"/>
      <c r="J24" s="9">
        <v>2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>
        <v>2</v>
      </c>
      <c r="AJ24" s="9"/>
      <c r="AK24" s="9"/>
      <c r="AL24" s="9"/>
      <c r="AM24" s="9"/>
      <c r="AN24" s="9"/>
      <c r="AO24" s="9"/>
      <c r="AP24" s="9"/>
      <c r="AQ24" s="9"/>
      <c r="AR24" s="9">
        <v>2</v>
      </c>
      <c r="AS24" s="9">
        <v>2</v>
      </c>
      <c r="AT24" s="9">
        <v>39</v>
      </c>
      <c r="AU24" s="10">
        <v>46058</v>
      </c>
      <c r="AV24" s="9" t="s">
        <v>76</v>
      </c>
      <c r="AW24" s="9" t="s">
        <v>294</v>
      </c>
      <c r="AX24" s="9"/>
      <c r="AY24" s="9"/>
      <c r="AZ24" s="9" t="s">
        <v>295</v>
      </c>
    </row>
    <row r="25" spans="1:52">
      <c r="A25" s="126"/>
      <c r="B25" s="134" t="s">
        <v>108</v>
      </c>
      <c r="C25" s="9"/>
      <c r="D25" s="9"/>
      <c r="E25" s="9"/>
      <c r="F25" s="9"/>
      <c r="G25" s="9">
        <v>20</v>
      </c>
      <c r="H25" s="9">
        <v>20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>
        <v>20</v>
      </c>
      <c r="AJ25" s="9"/>
      <c r="AK25" s="9"/>
      <c r="AL25" s="9"/>
      <c r="AM25" s="9"/>
      <c r="AN25" s="9"/>
      <c r="AO25" s="9"/>
      <c r="AP25" s="9"/>
      <c r="AQ25" s="9"/>
      <c r="AR25" s="9">
        <v>20</v>
      </c>
      <c r="AS25" s="9">
        <v>20</v>
      </c>
      <c r="AT25" s="9">
        <v>40</v>
      </c>
      <c r="AU25" s="10">
        <v>46069</v>
      </c>
      <c r="AV25" s="9" t="s">
        <v>76</v>
      </c>
      <c r="AW25" s="9" t="s">
        <v>296</v>
      </c>
      <c r="AX25" s="9" t="s">
        <v>297</v>
      </c>
      <c r="AY25" s="11" t="s">
        <v>298</v>
      </c>
      <c r="AZ25" s="9" t="s">
        <v>299</v>
      </c>
    </row>
    <row r="26" spans="1:52">
      <c r="A26" s="126"/>
      <c r="B26" s="134"/>
      <c r="C26" s="9"/>
      <c r="D26" s="9"/>
      <c r="E26" s="9"/>
      <c r="F26" s="9"/>
      <c r="G26" s="9">
        <v>11</v>
      </c>
      <c r="H26" s="9">
        <v>11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>
        <v>11</v>
      </c>
      <c r="AJ26" s="9"/>
      <c r="AK26" s="9"/>
      <c r="AL26" s="9"/>
      <c r="AM26" s="9"/>
      <c r="AN26" s="9"/>
      <c r="AO26" s="9"/>
      <c r="AP26" s="9"/>
      <c r="AQ26" s="9"/>
      <c r="AR26" s="9">
        <v>11</v>
      </c>
      <c r="AS26" s="9">
        <v>11</v>
      </c>
      <c r="AT26" s="9">
        <v>18</v>
      </c>
      <c r="AU26" s="10">
        <v>46073</v>
      </c>
      <c r="AV26" s="9" t="s">
        <v>76</v>
      </c>
      <c r="AW26" s="9" t="s">
        <v>300</v>
      </c>
      <c r="AX26" s="9" t="s">
        <v>301</v>
      </c>
      <c r="AY26" s="9" t="s">
        <v>302</v>
      </c>
      <c r="AZ26" s="9" t="s">
        <v>299</v>
      </c>
    </row>
    <row r="27" spans="1:52" ht="29.25" customHeight="1">
      <c r="A27" s="126"/>
      <c r="B27" s="183"/>
      <c r="C27" s="54">
        <v>26</v>
      </c>
      <c r="D27" s="54"/>
      <c r="E27" s="54"/>
      <c r="F27" s="54"/>
      <c r="G27" s="54">
        <v>8</v>
      </c>
      <c r="H27" s="54"/>
      <c r="I27" s="54">
        <v>4</v>
      </c>
      <c r="J27" s="54">
        <f>19+4</f>
        <v>23</v>
      </c>
      <c r="K27" s="54">
        <v>7</v>
      </c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>
        <v>16</v>
      </c>
      <c r="AB27" s="54"/>
      <c r="AC27" s="54"/>
      <c r="AD27" s="54"/>
      <c r="AE27" s="54"/>
      <c r="AF27" s="54"/>
      <c r="AG27" s="54"/>
      <c r="AH27" s="54"/>
      <c r="AI27" s="54">
        <v>18</v>
      </c>
      <c r="AJ27" s="54"/>
      <c r="AK27" s="54"/>
      <c r="AL27" s="54"/>
      <c r="AM27" s="54"/>
      <c r="AN27" s="54"/>
      <c r="AO27" s="54"/>
      <c r="AP27" s="54"/>
      <c r="AQ27" s="54"/>
      <c r="AR27" s="54">
        <v>34</v>
      </c>
      <c r="AS27" s="54">
        <v>34</v>
      </c>
      <c r="AT27" s="54">
        <v>46</v>
      </c>
      <c r="AU27" s="57">
        <v>46074</v>
      </c>
      <c r="AV27" s="58" t="s">
        <v>57</v>
      </c>
      <c r="AW27" s="54" t="s">
        <v>300</v>
      </c>
      <c r="AX27" s="58" t="s">
        <v>303</v>
      </c>
      <c r="AY27" s="54" t="s">
        <v>79</v>
      </c>
      <c r="AZ27" s="54" t="s">
        <v>299</v>
      </c>
    </row>
    <row r="28" spans="1:52" ht="29.25" customHeight="1">
      <c r="A28" s="126"/>
      <c r="B28" s="118"/>
      <c r="C28" s="9"/>
      <c r="D28" s="9"/>
      <c r="E28" s="9"/>
      <c r="F28" s="9"/>
      <c r="G28" s="9">
        <v>2</v>
      </c>
      <c r="H28" s="9"/>
      <c r="I28" s="9"/>
      <c r="J28" s="9">
        <v>2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>
        <v>2</v>
      </c>
      <c r="AJ28" s="9"/>
      <c r="AK28" s="9"/>
      <c r="AL28" s="9"/>
      <c r="AM28" s="9"/>
      <c r="AN28" s="9"/>
      <c r="AO28" s="9"/>
      <c r="AP28" s="9"/>
      <c r="AQ28" s="9"/>
      <c r="AR28" s="9">
        <v>2</v>
      </c>
      <c r="AS28" s="9">
        <v>2</v>
      </c>
      <c r="AT28" s="9">
        <v>39</v>
      </c>
      <c r="AU28" s="10">
        <v>46058</v>
      </c>
      <c r="AV28" s="9" t="s">
        <v>76</v>
      </c>
      <c r="AW28" s="9" t="s">
        <v>294</v>
      </c>
      <c r="AX28" s="9"/>
      <c r="AY28" s="9"/>
      <c r="AZ28" s="9" t="s">
        <v>295</v>
      </c>
    </row>
    <row r="29" spans="1:52">
      <c r="A29" s="126"/>
      <c r="B29" s="93" t="s">
        <v>304</v>
      </c>
      <c r="C29" s="9">
        <v>3</v>
      </c>
      <c r="D29" s="9"/>
      <c r="E29" s="9"/>
      <c r="F29" s="9"/>
      <c r="G29" s="9">
        <v>6</v>
      </c>
      <c r="H29" s="9"/>
      <c r="I29" s="9">
        <v>4</v>
      </c>
      <c r="J29" s="9">
        <v>5</v>
      </c>
      <c r="K29" s="55"/>
      <c r="L29" s="9"/>
      <c r="M29" s="9"/>
      <c r="N29" s="9"/>
      <c r="O29" s="9"/>
      <c r="P29" s="9"/>
      <c r="Q29" s="9"/>
      <c r="R29" s="9"/>
      <c r="S29" s="9"/>
      <c r="T29" s="9">
        <v>1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>
        <v>8</v>
      </c>
      <c r="AJ29" s="9"/>
      <c r="AK29" s="9"/>
      <c r="AL29" s="9"/>
      <c r="AM29" s="9"/>
      <c r="AN29" s="9"/>
      <c r="AO29" s="9"/>
      <c r="AP29" s="9"/>
      <c r="AQ29" s="9"/>
      <c r="AR29" s="9">
        <v>9</v>
      </c>
      <c r="AS29" s="9">
        <v>9</v>
      </c>
      <c r="AT29" s="9">
        <v>20</v>
      </c>
      <c r="AU29" s="10">
        <v>46065</v>
      </c>
      <c r="AV29" s="9" t="s">
        <v>76</v>
      </c>
      <c r="AW29" s="9"/>
      <c r="AX29" s="9"/>
      <c r="AY29" s="9" t="s">
        <v>305</v>
      </c>
      <c r="AZ29" s="9"/>
    </row>
    <row r="30" spans="1:52" ht="30.75" customHeight="1">
      <c r="A30" s="126"/>
      <c r="B30" s="186" t="s">
        <v>199</v>
      </c>
      <c r="C30" s="9">
        <v>2</v>
      </c>
      <c r="D30" s="9"/>
      <c r="E30" s="9"/>
      <c r="F30" s="9"/>
      <c r="G30" s="9">
        <v>33</v>
      </c>
      <c r="H30" s="9"/>
      <c r="I30" s="9">
        <v>6</v>
      </c>
      <c r="J30" s="9">
        <v>19</v>
      </c>
      <c r="K30" s="55"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>
        <v>35</v>
      </c>
      <c r="AJ30" s="9"/>
      <c r="AK30" s="9"/>
      <c r="AL30" s="9"/>
      <c r="AM30" s="9"/>
      <c r="AN30" s="9"/>
      <c r="AO30" s="9"/>
      <c r="AP30" s="9"/>
      <c r="AQ30" s="9"/>
      <c r="AR30" s="9">
        <v>35</v>
      </c>
      <c r="AS30" s="9">
        <v>35</v>
      </c>
      <c r="AT30" s="9">
        <v>60</v>
      </c>
      <c r="AU30" s="10">
        <v>46076</v>
      </c>
      <c r="AV30" s="11" t="s">
        <v>57</v>
      </c>
      <c r="AW30" s="9" t="s">
        <v>306</v>
      </c>
      <c r="AX30" s="9"/>
      <c r="AY30" s="11" t="s">
        <v>307</v>
      </c>
      <c r="AZ30" s="9" t="s">
        <v>308</v>
      </c>
    </row>
    <row r="31" spans="1:52" ht="30.75" customHeight="1">
      <c r="A31" s="126"/>
      <c r="B31" s="187"/>
      <c r="C31" s="9"/>
      <c r="D31" s="9"/>
      <c r="E31" s="9"/>
      <c r="F31" s="9"/>
      <c r="G31" s="9">
        <v>34</v>
      </c>
      <c r="H31" s="9"/>
      <c r="I31" s="9">
        <v>5</v>
      </c>
      <c r="J31" s="9">
        <v>19</v>
      </c>
      <c r="K31" s="55">
        <v>10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>
        <v>34</v>
      </c>
      <c r="AJ31" s="9"/>
      <c r="AK31" s="9"/>
      <c r="AL31" s="9"/>
      <c r="AM31" s="9"/>
      <c r="AN31" s="9"/>
      <c r="AO31" s="9"/>
      <c r="AP31" s="9"/>
      <c r="AQ31" s="9"/>
      <c r="AR31" s="9">
        <v>34</v>
      </c>
      <c r="AS31" s="9">
        <v>34</v>
      </c>
      <c r="AT31" s="9">
        <v>50</v>
      </c>
      <c r="AU31" s="10">
        <v>46076</v>
      </c>
      <c r="AV31" s="11" t="s">
        <v>57</v>
      </c>
      <c r="AW31" s="9" t="s">
        <v>306</v>
      </c>
      <c r="AX31" s="9"/>
      <c r="AY31" s="11" t="s">
        <v>307</v>
      </c>
      <c r="AZ31" s="9" t="s">
        <v>308</v>
      </c>
    </row>
    <row r="32" spans="1:52" ht="30.75" customHeight="1">
      <c r="A32" s="126"/>
      <c r="B32" s="187"/>
      <c r="C32" s="9"/>
      <c r="D32" s="9"/>
      <c r="E32" s="9"/>
      <c r="F32" s="9"/>
      <c r="G32" s="9">
        <v>26</v>
      </c>
      <c r="H32" s="9"/>
      <c r="I32" s="9">
        <v>3</v>
      </c>
      <c r="J32" s="9">
        <v>10</v>
      </c>
      <c r="K32" s="55">
        <v>13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>
        <v>26</v>
      </c>
      <c r="AJ32" s="9"/>
      <c r="AK32" s="9"/>
      <c r="AL32" s="9"/>
      <c r="AM32" s="9"/>
      <c r="AN32" s="9"/>
      <c r="AO32" s="9"/>
      <c r="AP32" s="9"/>
      <c r="AQ32" s="9"/>
      <c r="AR32" s="9">
        <v>26</v>
      </c>
      <c r="AS32" s="9">
        <f>50-24</f>
        <v>26</v>
      </c>
      <c r="AT32" s="9">
        <v>50</v>
      </c>
      <c r="AU32" s="10">
        <v>46076</v>
      </c>
      <c r="AV32" s="11" t="s">
        <v>57</v>
      </c>
      <c r="AW32" s="9" t="s">
        <v>306</v>
      </c>
      <c r="AX32" s="9"/>
      <c r="AY32" s="11" t="s">
        <v>307</v>
      </c>
      <c r="AZ32" s="9" t="s">
        <v>308</v>
      </c>
    </row>
    <row r="33" spans="1:52" ht="30.75" customHeight="1">
      <c r="A33" s="126"/>
      <c r="B33" s="187"/>
      <c r="C33" s="9"/>
      <c r="D33" s="9"/>
      <c r="E33" s="9"/>
      <c r="F33" s="9"/>
      <c r="G33" s="9">
        <v>14</v>
      </c>
      <c r="H33" s="9"/>
      <c r="I33" s="9">
        <v>1</v>
      </c>
      <c r="J33" s="9">
        <v>7</v>
      </c>
      <c r="K33" s="55">
        <v>6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>
        <v>14</v>
      </c>
      <c r="AJ33" s="9"/>
      <c r="AK33" s="9"/>
      <c r="AL33" s="9"/>
      <c r="AM33" s="9"/>
      <c r="AN33" s="9"/>
      <c r="AO33" s="9"/>
      <c r="AP33" s="9"/>
      <c r="AQ33" s="9"/>
      <c r="AR33" s="9">
        <v>14</v>
      </c>
      <c r="AS33" s="9">
        <v>14</v>
      </c>
      <c r="AT33" s="9">
        <v>29</v>
      </c>
      <c r="AU33" s="10">
        <v>46077</v>
      </c>
      <c r="AV33" s="11" t="s">
        <v>57</v>
      </c>
      <c r="AW33" s="9" t="s">
        <v>309</v>
      </c>
      <c r="AX33" s="9"/>
      <c r="AY33" s="11" t="s">
        <v>307</v>
      </c>
      <c r="AZ33" s="9" t="s">
        <v>308</v>
      </c>
    </row>
    <row r="34" spans="1:52" ht="30.75" customHeight="1">
      <c r="A34" s="126"/>
      <c r="B34" s="187"/>
      <c r="C34" s="9"/>
      <c r="D34" s="9"/>
      <c r="E34" s="9"/>
      <c r="F34" s="9"/>
      <c r="G34" s="9">
        <v>13</v>
      </c>
      <c r="H34" s="9"/>
      <c r="I34" s="9"/>
      <c r="J34" s="9">
        <v>6</v>
      </c>
      <c r="K34" s="55">
        <v>7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>
        <v>13</v>
      </c>
      <c r="AJ34" s="9"/>
      <c r="AK34" s="9"/>
      <c r="AL34" s="9"/>
      <c r="AM34" s="9"/>
      <c r="AN34" s="9"/>
      <c r="AO34" s="9"/>
      <c r="AP34" s="9"/>
      <c r="AQ34" s="9"/>
      <c r="AR34" s="9">
        <v>13</v>
      </c>
      <c r="AS34" s="9">
        <v>13</v>
      </c>
      <c r="AT34" s="9">
        <v>20</v>
      </c>
      <c r="AU34" s="10">
        <v>46077</v>
      </c>
      <c r="AV34" s="11" t="s">
        <v>57</v>
      </c>
      <c r="AW34" s="9" t="s">
        <v>309</v>
      </c>
      <c r="AX34" s="9"/>
      <c r="AY34" s="11" t="s">
        <v>307</v>
      </c>
      <c r="AZ34" s="9" t="s">
        <v>308</v>
      </c>
    </row>
    <row r="35" spans="1:52" ht="30.75" customHeight="1">
      <c r="A35" s="126"/>
      <c r="B35" s="187"/>
      <c r="C35" s="9"/>
      <c r="D35" s="9"/>
      <c r="E35" s="9"/>
      <c r="F35" s="9"/>
      <c r="G35" s="9">
        <v>13</v>
      </c>
      <c r="H35" s="9"/>
      <c r="I35" s="9">
        <v>2</v>
      </c>
      <c r="J35" s="9">
        <v>7</v>
      </c>
      <c r="K35" s="55">
        <v>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>
        <v>13</v>
      </c>
      <c r="AJ35" s="9"/>
      <c r="AK35" s="9"/>
      <c r="AL35" s="9"/>
      <c r="AM35" s="9"/>
      <c r="AN35" s="9"/>
      <c r="AO35" s="9"/>
      <c r="AP35" s="9"/>
      <c r="AQ35" s="9"/>
      <c r="AR35" s="9">
        <v>13</v>
      </c>
      <c r="AS35" s="9">
        <v>13</v>
      </c>
      <c r="AT35" s="9">
        <v>20</v>
      </c>
      <c r="AU35" s="10">
        <v>46077</v>
      </c>
      <c r="AV35" s="11" t="s">
        <v>57</v>
      </c>
      <c r="AW35" s="9" t="s">
        <v>309</v>
      </c>
      <c r="AX35" s="9"/>
      <c r="AY35" s="11" t="s">
        <v>307</v>
      </c>
      <c r="AZ35" s="9" t="s">
        <v>308</v>
      </c>
    </row>
    <row r="36" spans="1:52" ht="30.75" customHeight="1">
      <c r="A36" s="52"/>
      <c r="B36" s="187"/>
      <c r="C36" s="9"/>
      <c r="D36" s="9"/>
      <c r="E36" s="9"/>
      <c r="F36" s="9"/>
      <c r="G36" s="9">
        <v>15</v>
      </c>
      <c r="H36" s="9"/>
      <c r="I36" s="9">
        <v>4</v>
      </c>
      <c r="J36" s="9">
        <v>7</v>
      </c>
      <c r="K36" s="55">
        <v>4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>
        <v>15</v>
      </c>
      <c r="AJ36" s="9"/>
      <c r="AK36" s="9"/>
      <c r="AL36" s="9"/>
      <c r="AM36" s="9"/>
      <c r="AN36" s="9"/>
      <c r="AO36" s="9"/>
      <c r="AP36" s="9"/>
      <c r="AQ36" s="9"/>
      <c r="AR36" s="9">
        <v>15</v>
      </c>
      <c r="AS36" s="9">
        <v>15</v>
      </c>
      <c r="AT36" s="9">
        <v>20</v>
      </c>
      <c r="AU36" s="10">
        <v>46078</v>
      </c>
      <c r="AV36" s="11" t="s">
        <v>57</v>
      </c>
      <c r="AW36" s="9" t="s">
        <v>310</v>
      </c>
      <c r="AX36" s="9"/>
      <c r="AY36" s="11" t="s">
        <v>307</v>
      </c>
      <c r="AZ36" s="9" t="s">
        <v>308</v>
      </c>
    </row>
    <row r="37" spans="1:52" ht="30.75" customHeight="1">
      <c r="A37" s="52"/>
      <c r="B37" s="187"/>
      <c r="C37" s="9"/>
      <c r="D37" s="9"/>
      <c r="E37" s="9"/>
      <c r="F37" s="9"/>
      <c r="G37" s="9">
        <v>12</v>
      </c>
      <c r="H37" s="9"/>
      <c r="I37" s="9">
        <v>1</v>
      </c>
      <c r="J37" s="9">
        <v>9</v>
      </c>
      <c r="K37" s="55">
        <v>2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>
        <v>12</v>
      </c>
      <c r="AJ37" s="9"/>
      <c r="AK37" s="9"/>
      <c r="AL37" s="9"/>
      <c r="AM37" s="9"/>
      <c r="AN37" s="9"/>
      <c r="AO37" s="9"/>
      <c r="AP37" s="9"/>
      <c r="AQ37" s="9"/>
      <c r="AR37" s="9">
        <v>12</v>
      </c>
      <c r="AS37" s="9">
        <v>12</v>
      </c>
      <c r="AT37" s="9">
        <v>20</v>
      </c>
      <c r="AU37" s="10">
        <v>46078</v>
      </c>
      <c r="AV37" s="11" t="s">
        <v>57</v>
      </c>
      <c r="AW37" s="9" t="s">
        <v>310</v>
      </c>
      <c r="AX37" s="9"/>
      <c r="AY37" s="11" t="s">
        <v>307</v>
      </c>
      <c r="AZ37" s="9" t="s">
        <v>308</v>
      </c>
    </row>
    <row r="38" spans="1:52" ht="30.75" customHeight="1">
      <c r="A38" s="52"/>
      <c r="B38" s="187"/>
      <c r="C38" s="9"/>
      <c r="D38" s="9"/>
      <c r="E38" s="9"/>
      <c r="F38" s="9"/>
      <c r="G38" s="9">
        <v>17</v>
      </c>
      <c r="H38" s="9"/>
      <c r="I38" s="9">
        <v>9</v>
      </c>
      <c r="J38" s="9">
        <v>8</v>
      </c>
      <c r="K38" s="55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>
        <v>17</v>
      </c>
      <c r="AJ38" s="9"/>
      <c r="AK38" s="9"/>
      <c r="AL38" s="9"/>
      <c r="AM38" s="9"/>
      <c r="AN38" s="9"/>
      <c r="AO38" s="9"/>
      <c r="AP38" s="9"/>
      <c r="AQ38" s="9"/>
      <c r="AR38" s="9">
        <v>17</v>
      </c>
      <c r="AS38" s="9">
        <v>17</v>
      </c>
      <c r="AT38" s="9">
        <v>20</v>
      </c>
      <c r="AU38" s="10">
        <v>46078</v>
      </c>
      <c r="AV38" s="11" t="s">
        <v>57</v>
      </c>
      <c r="AW38" s="9" t="s">
        <v>310</v>
      </c>
      <c r="AX38" s="9"/>
      <c r="AY38" s="11" t="s">
        <v>307</v>
      </c>
      <c r="AZ38" s="9" t="s">
        <v>308</v>
      </c>
    </row>
    <row r="39" spans="1:52" ht="30.75" customHeight="1">
      <c r="A39" s="52"/>
      <c r="B39" s="187"/>
      <c r="C39" s="9"/>
      <c r="D39" s="9"/>
      <c r="E39" s="9"/>
      <c r="F39" s="9"/>
      <c r="G39" s="9">
        <v>31</v>
      </c>
      <c r="H39" s="9"/>
      <c r="I39" s="9">
        <v>5</v>
      </c>
      <c r="J39" s="9">
        <v>20</v>
      </c>
      <c r="K39" s="55">
        <v>6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>
        <v>31</v>
      </c>
      <c r="AJ39" s="9"/>
      <c r="AK39" s="9"/>
      <c r="AL39" s="9"/>
      <c r="AM39" s="9"/>
      <c r="AN39" s="9"/>
      <c r="AO39" s="9"/>
      <c r="AP39" s="9"/>
      <c r="AQ39" s="9"/>
      <c r="AR39" s="9">
        <v>31</v>
      </c>
      <c r="AS39" s="9">
        <v>31</v>
      </c>
      <c r="AT39" s="9">
        <v>50</v>
      </c>
      <c r="AU39" s="10">
        <v>46079</v>
      </c>
      <c r="AV39" s="11" t="s">
        <v>57</v>
      </c>
      <c r="AW39" s="9" t="s">
        <v>311</v>
      </c>
      <c r="AX39" s="9"/>
      <c r="AY39" s="11" t="s">
        <v>307</v>
      </c>
      <c r="AZ39" s="9" t="s">
        <v>308</v>
      </c>
    </row>
    <row r="40" spans="1:52" ht="30.75" customHeight="1">
      <c r="A40" s="52"/>
      <c r="B40" s="187"/>
      <c r="C40" s="9"/>
      <c r="D40" s="9"/>
      <c r="E40" s="9"/>
      <c r="F40" s="9"/>
      <c r="G40" s="9">
        <v>43</v>
      </c>
      <c r="H40" s="9"/>
      <c r="I40" s="9">
        <v>2</v>
      </c>
      <c r="J40" s="9">
        <v>21</v>
      </c>
      <c r="K40" s="55">
        <v>20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>
        <v>43</v>
      </c>
      <c r="AJ40" s="9"/>
      <c r="AK40" s="9"/>
      <c r="AL40" s="9"/>
      <c r="AM40" s="9"/>
      <c r="AN40" s="9"/>
      <c r="AO40" s="9"/>
      <c r="AP40" s="9"/>
      <c r="AQ40" s="9"/>
      <c r="AR40" s="9">
        <v>43</v>
      </c>
      <c r="AS40" s="9">
        <v>43</v>
      </c>
      <c r="AT40" s="9">
        <v>60</v>
      </c>
      <c r="AU40" s="10">
        <v>46079</v>
      </c>
      <c r="AV40" s="11" t="s">
        <v>57</v>
      </c>
      <c r="AW40" s="9" t="s">
        <v>311</v>
      </c>
      <c r="AX40" s="9"/>
      <c r="AY40" s="11" t="s">
        <v>307</v>
      </c>
      <c r="AZ40" s="9" t="s">
        <v>308</v>
      </c>
    </row>
    <row r="41" spans="1:52" ht="30.75" customHeight="1">
      <c r="A41" s="52"/>
      <c r="B41" s="187"/>
      <c r="C41" s="9"/>
      <c r="D41" s="9"/>
      <c r="E41" s="9"/>
      <c r="F41" s="9"/>
      <c r="G41" s="9">
        <v>17</v>
      </c>
      <c r="H41" s="9"/>
      <c r="I41" s="9">
        <v>2</v>
      </c>
      <c r="J41" s="9">
        <v>7</v>
      </c>
      <c r="K41" s="55">
        <v>8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>
        <v>17</v>
      </c>
      <c r="AJ41" s="9"/>
      <c r="AK41" s="9"/>
      <c r="AL41" s="9"/>
      <c r="AM41" s="9"/>
      <c r="AN41" s="9"/>
      <c r="AO41" s="9"/>
      <c r="AP41" s="9"/>
      <c r="AQ41" s="9"/>
      <c r="AR41" s="9">
        <v>17</v>
      </c>
      <c r="AS41" s="9">
        <v>17</v>
      </c>
      <c r="AT41" s="9">
        <v>29</v>
      </c>
      <c r="AU41" s="10">
        <v>45715</v>
      </c>
      <c r="AV41" s="11" t="s">
        <v>57</v>
      </c>
      <c r="AW41" s="9" t="s">
        <v>312</v>
      </c>
      <c r="AX41" s="9"/>
      <c r="AY41" s="11" t="s">
        <v>307</v>
      </c>
      <c r="AZ41" s="9" t="s">
        <v>308</v>
      </c>
    </row>
    <row r="42" spans="1:52" ht="30.75" customHeight="1">
      <c r="A42" s="52"/>
      <c r="B42" s="187"/>
      <c r="C42" s="9"/>
      <c r="D42" s="9"/>
      <c r="E42" s="9"/>
      <c r="F42" s="9"/>
      <c r="G42" s="9">
        <v>21</v>
      </c>
      <c r="H42" s="9"/>
      <c r="I42" s="9">
        <v>4</v>
      </c>
      <c r="J42" s="9">
        <v>8</v>
      </c>
      <c r="K42" s="55">
        <v>9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>
        <v>21</v>
      </c>
      <c r="AJ42" s="9"/>
      <c r="AK42" s="9"/>
      <c r="AL42" s="9"/>
      <c r="AM42" s="9"/>
      <c r="AN42" s="9"/>
      <c r="AO42" s="9"/>
      <c r="AP42" s="9"/>
      <c r="AQ42" s="9"/>
      <c r="AR42" s="9">
        <v>21</v>
      </c>
      <c r="AS42" s="9">
        <v>21</v>
      </c>
      <c r="AT42" s="9">
        <v>30</v>
      </c>
      <c r="AU42" s="10">
        <v>45715</v>
      </c>
      <c r="AV42" s="11" t="s">
        <v>57</v>
      </c>
      <c r="AW42" s="9" t="s">
        <v>312</v>
      </c>
      <c r="AX42" s="9"/>
      <c r="AY42" s="11" t="s">
        <v>307</v>
      </c>
      <c r="AZ42" s="9" t="s">
        <v>308</v>
      </c>
    </row>
    <row r="43" spans="1:52" ht="30.75" customHeight="1">
      <c r="A43" s="52"/>
      <c r="B43" s="187"/>
      <c r="C43" s="9"/>
      <c r="D43" s="9"/>
      <c r="E43" s="9"/>
      <c r="F43" s="9"/>
      <c r="G43" s="9">
        <v>19</v>
      </c>
      <c r="H43" s="9"/>
      <c r="I43" s="9">
        <v>2</v>
      </c>
      <c r="J43" s="9">
        <v>10</v>
      </c>
      <c r="K43" s="56">
        <v>7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>
        <v>19</v>
      </c>
      <c r="AJ43" s="9"/>
      <c r="AK43" s="9"/>
      <c r="AL43" s="9"/>
      <c r="AM43" s="9"/>
      <c r="AN43" s="9"/>
      <c r="AO43" s="9"/>
      <c r="AP43" s="9"/>
      <c r="AQ43" s="9"/>
      <c r="AR43" s="9">
        <v>19</v>
      </c>
      <c r="AS43" s="9">
        <v>19</v>
      </c>
      <c r="AT43" s="9">
        <v>30</v>
      </c>
      <c r="AU43" s="10">
        <v>45715</v>
      </c>
      <c r="AV43" s="11" t="s">
        <v>57</v>
      </c>
      <c r="AW43" s="9" t="s">
        <v>312</v>
      </c>
      <c r="AX43" s="9"/>
      <c r="AY43" s="11" t="s">
        <v>307</v>
      </c>
      <c r="AZ43" s="9" t="s">
        <v>308</v>
      </c>
    </row>
    <row r="44" spans="1:52">
      <c r="A44" s="52"/>
      <c r="B44" s="53"/>
      <c r="C44">
        <f t="shared" ref="C44:F44" si="0">SUM(C4:C43)</f>
        <v>33</v>
      </c>
      <c r="D44">
        <f t="shared" si="0"/>
        <v>1</v>
      </c>
      <c r="G44">
        <f>SUM(G4:G43)</f>
        <v>636</v>
      </c>
      <c r="H44">
        <f t="shared" ref="H44:K44" si="1">SUM(H4:H43)</f>
        <v>96</v>
      </c>
      <c r="I44">
        <f t="shared" si="1"/>
        <v>124</v>
      </c>
      <c r="J44">
        <f t="shared" si="1"/>
        <v>298</v>
      </c>
      <c r="K44">
        <f t="shared" si="1"/>
        <v>152</v>
      </c>
      <c r="T44">
        <f t="shared" ref="T44" si="2">SUM(T4:T43)</f>
        <v>2</v>
      </c>
      <c r="AA44">
        <f t="shared" ref="AA44" si="3">SUM(AA4:AA43)</f>
        <v>16</v>
      </c>
      <c r="AG44">
        <f t="shared" ref="AG44" si="4">SUM(AG4:AG43)</f>
        <v>1</v>
      </c>
      <c r="AI44">
        <f t="shared" ref="AI44" si="5">SUM(AI4:AI43)</f>
        <v>651</v>
      </c>
      <c r="AR44">
        <f t="shared" ref="AR44" si="6">SUM(AR4:AR43)</f>
        <v>670</v>
      </c>
      <c r="AS44">
        <f t="shared" ref="AS44" si="7">SUM(AS4:AS43)</f>
        <v>670</v>
      </c>
      <c r="AT44" s="94">
        <f t="shared" ref="AT44" si="8">SUM(AT4:AT43)</f>
        <v>1154</v>
      </c>
    </row>
    <row r="45" spans="1:52">
      <c r="F45">
        <v>1154</v>
      </c>
      <c r="H45" t="s">
        <v>170</v>
      </c>
      <c r="I45" t="s">
        <v>171</v>
      </c>
      <c r="J45" t="s">
        <v>172</v>
      </c>
      <c r="AT45">
        <v>1135</v>
      </c>
    </row>
    <row r="46" spans="1:52">
      <c r="D46" t="s">
        <v>313</v>
      </c>
      <c r="E46">
        <v>484</v>
      </c>
      <c r="F46" s="97"/>
      <c r="G46" s="188" t="s">
        <v>56</v>
      </c>
      <c r="H46">
        <v>88</v>
      </c>
      <c r="I46">
        <v>68</v>
      </c>
      <c r="J46">
        <v>20</v>
      </c>
    </row>
    <row r="47" spans="1:52">
      <c r="D47" t="s">
        <v>0</v>
      </c>
      <c r="E47">
        <v>670</v>
      </c>
      <c r="F47" s="97"/>
      <c r="G47" s="188"/>
    </row>
    <row r="48" spans="1:52">
      <c r="D48" t="s">
        <v>314</v>
      </c>
      <c r="E48">
        <f>33+11</f>
        <v>44</v>
      </c>
      <c r="G48" s="188" t="s">
        <v>66</v>
      </c>
      <c r="H48">
        <v>117</v>
      </c>
      <c r="I48">
        <v>26</v>
      </c>
      <c r="J48">
        <v>91</v>
      </c>
    </row>
    <row r="49" spans="4:10">
      <c r="D49" t="s">
        <v>139</v>
      </c>
      <c r="E49">
        <v>9</v>
      </c>
      <c r="G49" s="188"/>
    </row>
    <row r="50" spans="4:10">
      <c r="D50" t="s">
        <v>140</v>
      </c>
      <c r="E50">
        <v>0</v>
      </c>
      <c r="G50" s="188" t="s">
        <v>75</v>
      </c>
      <c r="H50">
        <v>29</v>
      </c>
      <c r="I50">
        <v>18</v>
      </c>
      <c r="J50">
        <v>11</v>
      </c>
    </row>
    <row r="51" spans="4:10">
      <c r="D51" t="s">
        <v>315</v>
      </c>
      <c r="E51">
        <v>0</v>
      </c>
      <c r="G51" s="188"/>
    </row>
    <row r="52" spans="4:10">
      <c r="D52" t="s">
        <v>316</v>
      </c>
      <c r="E52">
        <f>636+465</f>
        <v>1101</v>
      </c>
      <c r="G52" s="7" t="s">
        <v>271</v>
      </c>
      <c r="H52">
        <v>44</v>
      </c>
      <c r="I52">
        <v>25</v>
      </c>
      <c r="J52">
        <v>19</v>
      </c>
    </row>
    <row r="53" spans="4:10">
      <c r="D53" t="s">
        <v>317</v>
      </c>
      <c r="E53" s="94">
        <v>1154</v>
      </c>
      <c r="G53" s="7" t="s">
        <v>89</v>
      </c>
      <c r="H53">
        <v>66</v>
      </c>
      <c r="I53">
        <v>7</v>
      </c>
      <c r="J53">
        <v>59</v>
      </c>
    </row>
    <row r="54" spans="4:10">
      <c r="G54" s="7" t="s">
        <v>94</v>
      </c>
      <c r="H54">
        <v>67</v>
      </c>
      <c r="I54">
        <v>23</v>
      </c>
      <c r="J54">
        <v>44</v>
      </c>
    </row>
    <row r="55" spans="4:10">
      <c r="G55" s="7" t="s">
        <v>99</v>
      </c>
      <c r="H55">
        <v>25</v>
      </c>
      <c r="I55">
        <v>5</v>
      </c>
      <c r="J55">
        <v>20</v>
      </c>
    </row>
    <row r="56" spans="4:10">
      <c r="G56" s="7" t="s">
        <v>103</v>
      </c>
      <c r="H56">
        <v>67</v>
      </c>
      <c r="I56">
        <v>47</v>
      </c>
      <c r="J56">
        <v>20</v>
      </c>
    </row>
    <row r="57" spans="4:10">
      <c r="G57" s="8" t="s">
        <v>108</v>
      </c>
      <c r="H57">
        <v>104</v>
      </c>
      <c r="I57">
        <v>39</v>
      </c>
      <c r="J57">
        <v>65</v>
      </c>
    </row>
    <row r="58" spans="4:10">
      <c r="G58" s="113" t="s">
        <v>304</v>
      </c>
      <c r="H58">
        <v>59</v>
      </c>
      <c r="I58">
        <v>48</v>
      </c>
      <c r="J58">
        <v>11</v>
      </c>
    </row>
    <row r="59" spans="4:10">
      <c r="G59" s="113" t="s">
        <v>199</v>
      </c>
      <c r="H59">
        <v>488</v>
      </c>
      <c r="I59">
        <v>178</v>
      </c>
      <c r="J59">
        <v>310</v>
      </c>
    </row>
    <row r="60" spans="4:10">
      <c r="G60" s="8"/>
      <c r="H60">
        <v>1154</v>
      </c>
    </row>
    <row r="62" spans="4:10">
      <c r="H62" s="94"/>
    </row>
  </sheetData>
  <mergeCells count="18">
    <mergeCell ref="G46:G47"/>
    <mergeCell ref="G48:G49"/>
    <mergeCell ref="G50:G51"/>
    <mergeCell ref="B8:B11"/>
    <mergeCell ref="AL2:AR2"/>
    <mergeCell ref="C2:G2"/>
    <mergeCell ref="A1:A35"/>
    <mergeCell ref="B1:AY1"/>
    <mergeCell ref="H2:K2"/>
    <mergeCell ref="L2:AK2"/>
    <mergeCell ref="B12:B14"/>
    <mergeCell ref="B18:B19"/>
    <mergeCell ref="B16:B17"/>
    <mergeCell ref="B20:B21"/>
    <mergeCell ref="B22:B24"/>
    <mergeCell ref="B25:B27"/>
    <mergeCell ref="B30:B43"/>
    <mergeCell ref="B4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C873-1A7B-46E2-B2D8-3C6A8C5D7194}">
  <dimension ref="A1:BA48"/>
  <sheetViews>
    <sheetView topLeftCell="C1" workbookViewId="0">
      <selection activeCell="G4" sqref="G4:G43"/>
    </sheetView>
  </sheetViews>
  <sheetFormatPr defaultRowHeight="15"/>
  <cols>
    <col min="2" max="2" width="14.5703125" bestFit="1" customWidth="1"/>
    <col min="5" max="5" width="16.28515625" bestFit="1" customWidth="1"/>
    <col min="14" max="14" width="10.42578125" bestFit="1" customWidth="1"/>
    <col min="16" max="16" width="11" bestFit="1" customWidth="1"/>
    <col min="26" max="26" width="10" bestFit="1" customWidth="1"/>
    <col min="28" max="28" width="10.7109375" bestFit="1" customWidth="1"/>
    <col min="29" max="29" width="11.7109375" bestFit="1" customWidth="1"/>
    <col min="45" max="45" width="18.5703125" bestFit="1" customWidth="1"/>
    <col min="47" max="47" width="19.28515625" bestFit="1" customWidth="1"/>
    <col min="48" max="48" width="43.7109375" customWidth="1"/>
    <col min="49" max="49" width="57.5703125" customWidth="1"/>
    <col min="50" max="50" width="113.7109375" customWidth="1"/>
    <col min="51" max="51" width="56.140625" customWidth="1"/>
    <col min="52" max="52" width="35" customWidth="1"/>
  </cols>
  <sheetData>
    <row r="1" spans="1:53">
      <c r="A1" s="126" t="s">
        <v>141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</row>
    <row r="2" spans="1:53" ht="16.5" customHeight="1">
      <c r="A2" s="126"/>
      <c r="B2" s="2"/>
      <c r="C2" s="123" t="s">
        <v>1</v>
      </c>
      <c r="D2" s="124"/>
      <c r="E2" s="124"/>
      <c r="F2" s="124"/>
      <c r="G2" s="125"/>
      <c r="H2" s="123" t="s">
        <v>2</v>
      </c>
      <c r="I2" s="124"/>
      <c r="J2" s="124"/>
      <c r="K2" s="125"/>
      <c r="L2" s="130" t="s">
        <v>3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2"/>
      <c r="AL2" s="123" t="s">
        <v>4</v>
      </c>
      <c r="AM2" s="124"/>
      <c r="AN2" s="124"/>
      <c r="AO2" s="124"/>
      <c r="AP2" s="124"/>
      <c r="AQ2" s="124"/>
      <c r="AR2" s="125"/>
      <c r="AS2" s="111" t="s">
        <v>5</v>
      </c>
      <c r="AT2" s="111" t="s">
        <v>6</v>
      </c>
      <c r="AU2" s="111" t="s">
        <v>7</v>
      </c>
      <c r="AV2" s="111" t="s">
        <v>8</v>
      </c>
      <c r="AW2" s="111" t="s">
        <v>9</v>
      </c>
      <c r="AX2" s="111" t="s">
        <v>10</v>
      </c>
      <c r="AY2" s="111" t="s">
        <v>11</v>
      </c>
      <c r="AZ2" t="s">
        <v>12</v>
      </c>
    </row>
    <row r="3" spans="1:53" ht="19.5" customHeight="1">
      <c r="A3" s="126"/>
      <c r="B3" s="1" t="s">
        <v>142</v>
      </c>
      <c r="C3" s="17" t="s">
        <v>14</v>
      </c>
      <c r="D3" s="17" t="s">
        <v>15</v>
      </c>
      <c r="E3" s="17" t="s">
        <v>16</v>
      </c>
      <c r="F3" s="17" t="s">
        <v>17</v>
      </c>
      <c r="G3" s="17" t="s">
        <v>18</v>
      </c>
      <c r="H3" s="17" t="s">
        <v>19</v>
      </c>
      <c r="I3" s="17" t="s">
        <v>20</v>
      </c>
      <c r="J3" s="17" t="s">
        <v>21</v>
      </c>
      <c r="K3" s="17" t="s">
        <v>22</v>
      </c>
      <c r="L3" s="17" t="s">
        <v>23</v>
      </c>
      <c r="M3" s="17" t="s">
        <v>24</v>
      </c>
      <c r="N3" s="17" t="s">
        <v>25</v>
      </c>
      <c r="O3" s="17" t="s">
        <v>26</v>
      </c>
      <c r="P3" s="17" t="s">
        <v>27</v>
      </c>
      <c r="Q3" s="17" t="s">
        <v>28</v>
      </c>
      <c r="R3" s="17" t="s">
        <v>29</v>
      </c>
      <c r="S3" s="17" t="s">
        <v>30</v>
      </c>
      <c r="T3" s="17" t="s">
        <v>31</v>
      </c>
      <c r="U3" s="17" t="s">
        <v>32</v>
      </c>
      <c r="V3" s="17" t="s">
        <v>33</v>
      </c>
      <c r="W3" s="17" t="s">
        <v>34</v>
      </c>
      <c r="X3" s="17" t="s">
        <v>35</v>
      </c>
      <c r="Y3" s="17" t="s">
        <v>36</v>
      </c>
      <c r="Z3" s="17" t="s">
        <v>37</v>
      </c>
      <c r="AA3" s="17" t="s">
        <v>38</v>
      </c>
      <c r="AB3" s="17" t="s">
        <v>39</v>
      </c>
      <c r="AC3" s="17" t="s">
        <v>40</v>
      </c>
      <c r="AD3" s="17" t="s">
        <v>41</v>
      </c>
      <c r="AE3" s="17" t="s">
        <v>42</v>
      </c>
      <c r="AF3" s="17" t="s">
        <v>43</v>
      </c>
      <c r="AG3" s="17" t="s">
        <v>44</v>
      </c>
      <c r="AH3" s="17" t="s">
        <v>45</v>
      </c>
      <c r="AI3" s="17" t="s">
        <v>46</v>
      </c>
      <c r="AJ3" s="17" t="s">
        <v>47</v>
      </c>
      <c r="AK3" s="17" t="s">
        <v>48</v>
      </c>
      <c r="AL3" s="17" t="s">
        <v>49</v>
      </c>
      <c r="AM3" s="17" t="s">
        <v>50</v>
      </c>
      <c r="AN3" s="17" t="s">
        <v>51</v>
      </c>
      <c r="AO3" s="17" t="s">
        <v>52</v>
      </c>
      <c r="AP3" s="17" t="s">
        <v>53</v>
      </c>
      <c r="AQ3" s="17" t="s">
        <v>54</v>
      </c>
      <c r="AR3" s="17" t="s">
        <v>55</v>
      </c>
    </row>
    <row r="4" spans="1:53" ht="16.5" customHeight="1">
      <c r="A4" s="126"/>
      <c r="B4" s="196" t="s">
        <v>56</v>
      </c>
      <c r="C4" s="9">
        <v>4</v>
      </c>
      <c r="D4" s="9"/>
      <c r="E4" s="9"/>
      <c r="F4" s="9"/>
      <c r="G4" s="9">
        <v>3</v>
      </c>
      <c r="H4" s="9"/>
      <c r="I4" s="9">
        <v>3</v>
      </c>
      <c r="J4" s="9">
        <v>4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>
        <v>1</v>
      </c>
      <c r="AB4" s="9"/>
      <c r="AC4" s="9"/>
      <c r="AD4" s="9"/>
      <c r="AE4" s="9"/>
      <c r="AF4" s="9"/>
      <c r="AG4" s="9"/>
      <c r="AH4" s="9"/>
      <c r="AI4" s="9">
        <v>6</v>
      </c>
      <c r="AJ4" s="9"/>
      <c r="AK4" s="9"/>
      <c r="AL4" s="9"/>
      <c r="AM4" s="9"/>
      <c r="AN4" s="9"/>
      <c r="AO4" s="9"/>
      <c r="AP4" s="9"/>
      <c r="AQ4" s="9"/>
      <c r="AR4" s="9">
        <v>7</v>
      </c>
      <c r="AS4" s="9">
        <v>7</v>
      </c>
      <c r="AT4" s="9">
        <v>11</v>
      </c>
      <c r="AU4" s="10">
        <v>46066</v>
      </c>
      <c r="AV4" s="11" t="s">
        <v>57</v>
      </c>
      <c r="AW4" s="11" t="s">
        <v>243</v>
      </c>
      <c r="AX4" s="11" t="s">
        <v>244</v>
      </c>
      <c r="AY4" s="9" t="s">
        <v>245</v>
      </c>
      <c r="AZ4" s="9" t="s">
        <v>246</v>
      </c>
    </row>
    <row r="5" spans="1:53" ht="30.75">
      <c r="A5" s="126"/>
      <c r="B5" s="193"/>
      <c r="C5" s="9"/>
      <c r="D5" s="9"/>
      <c r="E5" s="9"/>
      <c r="F5" s="9"/>
      <c r="G5" s="9">
        <v>9</v>
      </c>
      <c r="H5" s="9"/>
      <c r="I5" s="9">
        <v>3</v>
      </c>
      <c r="J5" s="9">
        <v>6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>
        <v>9</v>
      </c>
      <c r="AJ5" s="9"/>
      <c r="AK5" s="9"/>
      <c r="AL5" s="9"/>
      <c r="AM5" s="9"/>
      <c r="AN5" s="9"/>
      <c r="AO5" s="9"/>
      <c r="AP5" s="9"/>
      <c r="AQ5" s="9"/>
      <c r="AR5" s="9">
        <v>9</v>
      </c>
      <c r="AS5" s="9">
        <v>9</v>
      </c>
      <c r="AT5" s="9">
        <v>10</v>
      </c>
      <c r="AU5" s="10">
        <v>46073</v>
      </c>
      <c r="AV5" s="11" t="s">
        <v>57</v>
      </c>
      <c r="AW5" s="11" t="s">
        <v>247</v>
      </c>
      <c r="AX5" s="11" t="s">
        <v>248</v>
      </c>
      <c r="AY5" s="9" t="s">
        <v>249</v>
      </c>
      <c r="AZ5" s="9" t="s">
        <v>250</v>
      </c>
    </row>
    <row r="6" spans="1:53" ht="34.5" customHeight="1">
      <c r="A6" s="126"/>
      <c r="B6" s="193"/>
      <c r="C6" s="9"/>
      <c r="D6" s="9"/>
      <c r="E6" s="9"/>
      <c r="F6" s="9"/>
      <c r="G6" s="9">
        <v>26</v>
      </c>
      <c r="H6" s="9"/>
      <c r="I6" s="9">
        <v>3</v>
      </c>
      <c r="J6" s="9">
        <v>13</v>
      </c>
      <c r="K6" s="9">
        <v>10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>
        <v>26</v>
      </c>
      <c r="AJ6" s="9"/>
      <c r="AK6" s="9"/>
      <c r="AL6" s="9"/>
      <c r="AM6" s="9"/>
      <c r="AN6" s="9"/>
      <c r="AO6" s="9"/>
      <c r="AP6" s="9"/>
      <c r="AQ6" s="9"/>
      <c r="AR6" s="9">
        <v>26</v>
      </c>
      <c r="AS6" s="9">
        <v>26</v>
      </c>
      <c r="AT6" s="9">
        <v>32</v>
      </c>
      <c r="AU6" s="10">
        <v>46079</v>
      </c>
      <c r="AV6" s="11" t="s">
        <v>57</v>
      </c>
      <c r="AW6" s="11" t="s">
        <v>251</v>
      </c>
      <c r="AX6" s="11" t="s">
        <v>252</v>
      </c>
      <c r="AY6" s="11" t="s">
        <v>318</v>
      </c>
      <c r="AZ6" s="9" t="s">
        <v>254</v>
      </c>
    </row>
    <row r="7" spans="1:53" ht="45.75" customHeight="1">
      <c r="A7" s="126"/>
      <c r="B7" s="194"/>
      <c r="C7" s="9"/>
      <c r="D7" s="9"/>
      <c r="E7" s="9"/>
      <c r="F7" s="9"/>
      <c r="G7" s="9">
        <v>26</v>
      </c>
      <c r="H7" s="9"/>
      <c r="I7" s="9"/>
      <c r="J7" s="9">
        <v>26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>
        <v>26</v>
      </c>
      <c r="AJ7" s="9"/>
      <c r="AK7" s="9"/>
      <c r="AL7" s="9"/>
      <c r="AM7" s="9"/>
      <c r="AN7" s="9"/>
      <c r="AO7" s="9"/>
      <c r="AP7" s="9"/>
      <c r="AQ7" s="9"/>
      <c r="AR7" s="9">
        <v>26</v>
      </c>
      <c r="AS7" s="9">
        <f>35-9</f>
        <v>26</v>
      </c>
      <c r="AT7" s="9">
        <v>35</v>
      </c>
      <c r="AU7" s="10">
        <v>46080</v>
      </c>
      <c r="AV7" s="11" t="s">
        <v>76</v>
      </c>
      <c r="AW7" s="11"/>
      <c r="AX7" s="11"/>
      <c r="AY7" s="11" t="s">
        <v>255</v>
      </c>
      <c r="AZ7" s="9" t="s">
        <v>254</v>
      </c>
    </row>
    <row r="8" spans="1:53" ht="45.75">
      <c r="A8" s="126"/>
      <c r="B8" s="192" t="s">
        <v>66</v>
      </c>
      <c r="C8" s="9"/>
      <c r="D8" s="9"/>
      <c r="E8" s="9"/>
      <c r="F8" s="9"/>
      <c r="G8" s="9">
        <v>20</v>
      </c>
      <c r="H8" s="9">
        <v>20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20</v>
      </c>
      <c r="AJ8" s="9"/>
      <c r="AK8" s="9"/>
      <c r="AL8" s="9"/>
      <c r="AM8" s="9"/>
      <c r="AN8" s="9"/>
      <c r="AO8" s="9"/>
      <c r="AP8" s="9"/>
      <c r="AQ8" s="9"/>
      <c r="AR8" s="9">
        <v>20</v>
      </c>
      <c r="AS8" s="9">
        <v>20</v>
      </c>
      <c r="AT8" s="9">
        <v>28</v>
      </c>
      <c r="AU8" s="10">
        <v>46063</v>
      </c>
      <c r="AV8" s="11" t="s">
        <v>57</v>
      </c>
      <c r="AW8" s="11" t="s">
        <v>256</v>
      </c>
      <c r="AX8" s="11" t="s">
        <v>257</v>
      </c>
      <c r="AY8" s="11" t="s">
        <v>258</v>
      </c>
      <c r="AZ8" s="9" t="s">
        <v>259</v>
      </c>
    </row>
    <row r="9" spans="1:53" ht="45.75">
      <c r="A9" s="126"/>
      <c r="B9" s="19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>
        <v>0</v>
      </c>
      <c r="AT9" s="9">
        <v>40</v>
      </c>
      <c r="AU9" s="10">
        <v>46066</v>
      </c>
      <c r="AV9" s="11" t="s">
        <v>57</v>
      </c>
      <c r="AW9" s="11" t="s">
        <v>256</v>
      </c>
      <c r="AX9" s="11" t="s">
        <v>257</v>
      </c>
      <c r="AY9" s="9" t="s">
        <v>69</v>
      </c>
      <c r="AZ9" s="9" t="s">
        <v>74</v>
      </c>
    </row>
    <row r="10" spans="1:53" ht="45.75">
      <c r="A10" s="126"/>
      <c r="B10" s="193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>
        <v>0</v>
      </c>
      <c r="AT10" s="9">
        <v>40</v>
      </c>
      <c r="AU10" s="10">
        <v>46072</v>
      </c>
      <c r="AV10" s="11" t="s">
        <v>57</v>
      </c>
      <c r="AW10" s="11" t="s">
        <v>256</v>
      </c>
      <c r="AX10" s="11" t="s">
        <v>257</v>
      </c>
      <c r="AY10" s="9" t="s">
        <v>111</v>
      </c>
      <c r="AZ10" s="9" t="s">
        <v>74</v>
      </c>
    </row>
    <row r="11" spans="1:53">
      <c r="A11" s="126"/>
      <c r="B11" s="194"/>
      <c r="C11" s="9"/>
      <c r="D11" s="9"/>
      <c r="E11" s="9"/>
      <c r="F11" s="9"/>
      <c r="G11" s="9">
        <v>6</v>
      </c>
      <c r="H11" s="9"/>
      <c r="I11" s="9"/>
      <c r="J11" s="9">
        <v>5</v>
      </c>
      <c r="K11" s="9">
        <v>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>
        <v>6</v>
      </c>
      <c r="AJ11" s="9"/>
      <c r="AK11" s="9"/>
      <c r="AL11" s="9"/>
      <c r="AM11" s="9"/>
      <c r="AN11" s="9"/>
      <c r="AO11" s="9"/>
      <c r="AP11" s="9"/>
      <c r="AQ11" s="9"/>
      <c r="AR11" s="9">
        <v>6</v>
      </c>
      <c r="AS11" s="9">
        <v>6</v>
      </c>
      <c r="AT11" s="9">
        <v>9</v>
      </c>
      <c r="AU11" s="10">
        <v>46080</v>
      </c>
      <c r="AV11" s="11" t="s">
        <v>76</v>
      </c>
      <c r="AW11" s="11"/>
      <c r="AX11" s="11"/>
      <c r="AY11" s="9" t="s">
        <v>260</v>
      </c>
      <c r="AZ11" s="9"/>
      <c r="BA11" s="9"/>
    </row>
    <row r="12" spans="1:53">
      <c r="A12" s="126"/>
      <c r="B12" s="133" t="s">
        <v>75</v>
      </c>
      <c r="C12" s="9">
        <v>2</v>
      </c>
      <c r="D12" s="9"/>
      <c r="E12" s="9"/>
      <c r="F12" s="9"/>
      <c r="G12" s="9">
        <v>3</v>
      </c>
      <c r="H12" s="9"/>
      <c r="I12" s="9">
        <v>1</v>
      </c>
      <c r="J12" s="9">
        <v>4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>
        <v>5</v>
      </c>
      <c r="AJ12" s="9"/>
      <c r="AK12" s="9"/>
      <c r="AL12" s="9"/>
      <c r="AM12" s="9"/>
      <c r="AN12" s="9"/>
      <c r="AO12" s="9"/>
      <c r="AP12" s="9"/>
      <c r="AQ12" s="9"/>
      <c r="AR12" s="9">
        <v>5</v>
      </c>
      <c r="AS12" s="9">
        <v>5</v>
      </c>
      <c r="AT12" s="9">
        <v>8</v>
      </c>
      <c r="AU12" s="10">
        <v>46062</v>
      </c>
      <c r="AV12" s="9" t="s">
        <v>76</v>
      </c>
      <c r="AW12" s="9" t="s">
        <v>261</v>
      </c>
      <c r="AX12" s="9" t="s">
        <v>262</v>
      </c>
      <c r="AY12" s="11" t="s">
        <v>263</v>
      </c>
      <c r="AZ12" s="9" t="s">
        <v>80</v>
      </c>
    </row>
    <row r="13" spans="1:53" ht="30.75">
      <c r="A13" s="126"/>
      <c r="B13" s="128"/>
      <c r="C13" s="9">
        <v>1</v>
      </c>
      <c r="D13" s="9"/>
      <c r="E13" s="9"/>
      <c r="F13" s="9"/>
      <c r="G13" s="9">
        <v>6</v>
      </c>
      <c r="H13" s="9"/>
      <c r="I13" s="9">
        <v>2</v>
      </c>
      <c r="J13" s="9">
        <v>2</v>
      </c>
      <c r="K13" s="9">
        <v>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>
        <v>7</v>
      </c>
      <c r="AJ13" s="9"/>
      <c r="AK13" s="9"/>
      <c r="AL13" s="9"/>
      <c r="AM13" s="9"/>
      <c r="AN13" s="9"/>
      <c r="AO13" s="9"/>
      <c r="AP13" s="9"/>
      <c r="AQ13" s="9"/>
      <c r="AR13" s="9">
        <v>7</v>
      </c>
      <c r="AS13" s="9">
        <v>7</v>
      </c>
      <c r="AT13" s="9">
        <v>12</v>
      </c>
      <c r="AU13" s="10">
        <v>46066</v>
      </c>
      <c r="AV13" s="9" t="s">
        <v>76</v>
      </c>
      <c r="AW13" s="9" t="s">
        <v>264</v>
      </c>
      <c r="AX13" s="11" t="s">
        <v>265</v>
      </c>
      <c r="AY13" s="9" t="s">
        <v>266</v>
      </c>
      <c r="AZ13" s="9" t="s">
        <v>80</v>
      </c>
    </row>
    <row r="14" spans="1:53" ht="30.75">
      <c r="A14" s="126"/>
      <c r="B14" s="129"/>
      <c r="C14" s="9">
        <v>3</v>
      </c>
      <c r="D14" s="9"/>
      <c r="E14" s="9"/>
      <c r="F14" s="9"/>
      <c r="G14" s="9">
        <v>3</v>
      </c>
      <c r="H14" s="9"/>
      <c r="I14" s="9">
        <v>6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>
        <v>1</v>
      </c>
      <c r="Z14" s="9"/>
      <c r="AA14" s="9">
        <v>1</v>
      </c>
      <c r="AB14" s="9"/>
      <c r="AC14" s="9"/>
      <c r="AD14" s="9"/>
      <c r="AE14" s="9"/>
      <c r="AF14" s="9"/>
      <c r="AG14" s="9"/>
      <c r="AH14" s="9"/>
      <c r="AI14" s="9">
        <v>4</v>
      </c>
      <c r="AJ14" s="9"/>
      <c r="AK14" s="9"/>
      <c r="AL14" s="9"/>
      <c r="AM14" s="9"/>
      <c r="AN14" s="9"/>
      <c r="AO14" s="9"/>
      <c r="AP14" s="9"/>
      <c r="AQ14" s="9"/>
      <c r="AR14" s="9">
        <v>6</v>
      </c>
      <c r="AS14" s="9">
        <v>6</v>
      </c>
      <c r="AT14" s="9">
        <v>9</v>
      </c>
      <c r="AU14" s="10">
        <v>46071</v>
      </c>
      <c r="AV14" s="11" t="s">
        <v>57</v>
      </c>
      <c r="AW14" s="9" t="s">
        <v>267</v>
      </c>
      <c r="AX14" s="11" t="s">
        <v>268</v>
      </c>
      <c r="AY14" s="9" t="s">
        <v>269</v>
      </c>
      <c r="AZ14" s="9" t="s">
        <v>270</v>
      </c>
    </row>
    <row r="15" spans="1:53" ht="45.75">
      <c r="A15" s="126"/>
      <c r="B15" s="16" t="s">
        <v>319</v>
      </c>
      <c r="C15" s="9"/>
      <c r="D15" s="9"/>
      <c r="E15" s="9"/>
      <c r="F15" s="9"/>
      <c r="G15" s="9">
        <v>25</v>
      </c>
      <c r="H15" s="9"/>
      <c r="I15" s="9"/>
      <c r="J15" s="9">
        <v>25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>
        <v>25</v>
      </c>
      <c r="AJ15" s="9"/>
      <c r="AK15" s="9"/>
      <c r="AL15" s="9"/>
      <c r="AM15" s="9"/>
      <c r="AN15" s="9"/>
      <c r="AO15" s="9"/>
      <c r="AP15" s="9"/>
      <c r="AQ15" s="9"/>
      <c r="AR15" s="9">
        <v>25</v>
      </c>
      <c r="AS15" s="9">
        <v>25</v>
      </c>
      <c r="AT15" s="9">
        <v>44</v>
      </c>
      <c r="AU15" s="10">
        <v>46078</v>
      </c>
      <c r="AV15" s="9" t="s">
        <v>76</v>
      </c>
      <c r="AW15" s="9" t="s">
        <v>272</v>
      </c>
      <c r="AX15" s="9"/>
      <c r="AY15" s="11" t="s">
        <v>273</v>
      </c>
      <c r="AZ15" s="9" t="s">
        <v>274</v>
      </c>
    </row>
    <row r="16" spans="1:53" ht="30.75">
      <c r="A16" s="126"/>
      <c r="B16" s="133" t="s">
        <v>89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>
        <v>0</v>
      </c>
      <c r="AT16" s="9">
        <v>50</v>
      </c>
      <c r="AU16" s="10">
        <v>46072</v>
      </c>
      <c r="AV16" s="11" t="s">
        <v>57</v>
      </c>
      <c r="AW16" s="11" t="s">
        <v>275</v>
      </c>
      <c r="AX16" s="11" t="s">
        <v>276</v>
      </c>
      <c r="AY16" s="9" t="s">
        <v>277</v>
      </c>
      <c r="AZ16" s="9" t="s">
        <v>278</v>
      </c>
    </row>
    <row r="17" spans="1:52" ht="30.75">
      <c r="A17" s="126"/>
      <c r="B17" s="129"/>
      <c r="C17" s="9"/>
      <c r="D17" s="9"/>
      <c r="E17" s="9"/>
      <c r="F17" s="9"/>
      <c r="G17" s="9">
        <v>7</v>
      </c>
      <c r="H17" s="9">
        <v>7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>
        <v>7</v>
      </c>
      <c r="AJ17" s="9"/>
      <c r="AK17" s="9"/>
      <c r="AL17" s="9"/>
      <c r="AM17" s="9"/>
      <c r="AN17" s="9"/>
      <c r="AO17" s="9"/>
      <c r="AP17" s="9"/>
      <c r="AQ17" s="9"/>
      <c r="AR17" s="9">
        <v>7</v>
      </c>
      <c r="AS17" s="9">
        <v>7</v>
      </c>
      <c r="AT17" s="9">
        <v>16</v>
      </c>
      <c r="AU17" s="10">
        <v>46072</v>
      </c>
      <c r="AV17" s="11" t="s">
        <v>57</v>
      </c>
      <c r="AW17" s="11" t="s">
        <v>275</v>
      </c>
      <c r="AX17" s="11" t="s">
        <v>276</v>
      </c>
      <c r="AY17" s="9" t="s">
        <v>279</v>
      </c>
      <c r="AZ17" s="9" t="s">
        <v>278</v>
      </c>
    </row>
    <row r="18" spans="1:52" ht="30.75">
      <c r="A18" s="126"/>
      <c r="B18" s="133" t="s">
        <v>94</v>
      </c>
      <c r="C18" s="9"/>
      <c r="D18" s="9"/>
      <c r="E18" s="9"/>
      <c r="F18" s="9"/>
      <c r="G18" s="9">
        <v>14</v>
      </c>
      <c r="H18" s="9"/>
      <c r="I18" s="9">
        <v>6</v>
      </c>
      <c r="J18" s="9">
        <v>6</v>
      </c>
      <c r="K18" s="9">
        <v>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>
        <v>14</v>
      </c>
      <c r="AJ18" s="9"/>
      <c r="AK18" s="9"/>
      <c r="AL18" s="9"/>
      <c r="AM18" s="9"/>
      <c r="AN18" s="9"/>
      <c r="AO18" s="9"/>
      <c r="AP18" s="9"/>
      <c r="AQ18" s="9"/>
      <c r="AR18" s="9">
        <v>14</v>
      </c>
      <c r="AS18" s="9">
        <v>14</v>
      </c>
      <c r="AT18" s="9">
        <v>28</v>
      </c>
      <c r="AU18" s="10">
        <v>46071</v>
      </c>
      <c r="AV18" s="9" t="s">
        <v>76</v>
      </c>
      <c r="AW18" s="9" t="s">
        <v>320</v>
      </c>
      <c r="AX18" s="11" t="s">
        <v>281</v>
      </c>
      <c r="AY18" s="11" t="s">
        <v>282</v>
      </c>
      <c r="AZ18" s="9" t="s">
        <v>283</v>
      </c>
    </row>
    <row r="19" spans="1:52" ht="43.5" customHeight="1">
      <c r="A19" s="126"/>
      <c r="B19" s="129"/>
      <c r="C19" s="9"/>
      <c r="D19" s="9"/>
      <c r="E19" s="9"/>
      <c r="F19" s="9"/>
      <c r="G19" s="9">
        <v>9</v>
      </c>
      <c r="H19" s="9"/>
      <c r="I19" s="9">
        <v>2</v>
      </c>
      <c r="J19" s="9">
        <v>3</v>
      </c>
      <c r="K19" s="9">
        <v>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>
        <v>9</v>
      </c>
      <c r="AJ19" s="9"/>
      <c r="AK19" s="9"/>
      <c r="AL19" s="9"/>
      <c r="AM19" s="9"/>
      <c r="AN19" s="9"/>
      <c r="AO19" s="9"/>
      <c r="AP19" s="9"/>
      <c r="AQ19" s="9"/>
      <c r="AR19" s="9">
        <v>9</v>
      </c>
      <c r="AS19" s="9">
        <v>9</v>
      </c>
      <c r="AT19" s="9">
        <v>39</v>
      </c>
      <c r="AU19" s="10">
        <v>46073</v>
      </c>
      <c r="AV19" s="9" t="s">
        <v>76</v>
      </c>
      <c r="AW19" s="11" t="s">
        <v>280</v>
      </c>
      <c r="AX19" s="11" t="s">
        <v>281</v>
      </c>
      <c r="AY19" s="11" t="s">
        <v>284</v>
      </c>
      <c r="AZ19" s="9" t="s">
        <v>285</v>
      </c>
    </row>
    <row r="20" spans="1:52" ht="30.75">
      <c r="A20" s="126"/>
      <c r="B20" s="133" t="s">
        <v>99</v>
      </c>
      <c r="C20" s="9"/>
      <c r="D20" s="9"/>
      <c r="E20" s="9"/>
      <c r="F20" s="9"/>
      <c r="G20" s="9">
        <v>2</v>
      </c>
      <c r="H20" s="9"/>
      <c r="I20" s="9">
        <v>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>
        <v>2</v>
      </c>
      <c r="AJ20" s="9"/>
      <c r="AK20" s="9"/>
      <c r="AL20" s="9"/>
      <c r="AM20" s="9"/>
      <c r="AN20" s="9"/>
      <c r="AO20" s="9"/>
      <c r="AP20" s="9"/>
      <c r="AQ20" s="9"/>
      <c r="AR20" s="9">
        <v>2</v>
      </c>
      <c r="AS20" s="9">
        <v>2</v>
      </c>
      <c r="AT20" s="9">
        <v>13</v>
      </c>
      <c r="AU20" s="10">
        <v>46059</v>
      </c>
      <c r="AV20" s="9" t="s">
        <v>76</v>
      </c>
      <c r="AW20" s="9" t="s">
        <v>290</v>
      </c>
      <c r="AX20" s="11" t="s">
        <v>287</v>
      </c>
      <c r="AY20" s="11" t="s">
        <v>288</v>
      </c>
      <c r="AZ20" s="9" t="s">
        <v>289</v>
      </c>
    </row>
    <row r="21" spans="1:52" ht="30.75">
      <c r="A21" s="126"/>
      <c r="B21" s="129"/>
      <c r="C21" s="9"/>
      <c r="D21" s="9"/>
      <c r="E21" s="9"/>
      <c r="F21" s="9"/>
      <c r="G21" s="9">
        <v>3</v>
      </c>
      <c r="H21" s="9"/>
      <c r="I21" s="9">
        <v>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>
        <v>3</v>
      </c>
      <c r="AJ21" s="9"/>
      <c r="AK21" s="9"/>
      <c r="AL21" s="9"/>
      <c r="AM21" s="9"/>
      <c r="AN21" s="9"/>
      <c r="AO21" s="9"/>
      <c r="AP21" s="9"/>
      <c r="AQ21" s="9"/>
      <c r="AR21" s="9">
        <v>3</v>
      </c>
      <c r="AS21" s="9">
        <v>3</v>
      </c>
      <c r="AT21" s="9">
        <v>12</v>
      </c>
      <c r="AU21" s="10">
        <v>46062</v>
      </c>
      <c r="AV21" s="9" t="s">
        <v>76</v>
      </c>
      <c r="AW21" s="9" t="s">
        <v>290</v>
      </c>
      <c r="AX21" s="11" t="s">
        <v>287</v>
      </c>
      <c r="AY21" s="11" t="s">
        <v>288</v>
      </c>
      <c r="AZ21" s="9" t="s">
        <v>291</v>
      </c>
    </row>
    <row r="22" spans="1:52" ht="30.75">
      <c r="A22" s="126"/>
      <c r="B22" s="133" t="s">
        <v>103</v>
      </c>
      <c r="C22" s="9"/>
      <c r="D22" s="9"/>
      <c r="E22" s="9"/>
      <c r="F22" s="9"/>
      <c r="G22" s="9">
        <v>3</v>
      </c>
      <c r="H22" s="9"/>
      <c r="I22" s="9">
        <v>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>
        <v>3</v>
      </c>
      <c r="AJ22" s="9"/>
      <c r="AK22" s="9"/>
      <c r="AL22" s="9"/>
      <c r="AM22" s="9"/>
      <c r="AN22" s="9"/>
      <c r="AO22" s="9"/>
      <c r="AP22" s="9"/>
      <c r="AQ22" s="9"/>
      <c r="AR22" s="9">
        <v>3</v>
      </c>
      <c r="AS22" s="9">
        <v>3</v>
      </c>
      <c r="AT22" s="9">
        <v>12</v>
      </c>
      <c r="AU22" s="10">
        <v>46055</v>
      </c>
      <c r="AV22" s="9" t="s">
        <v>76</v>
      </c>
      <c r="AW22" s="9" t="s">
        <v>290</v>
      </c>
      <c r="AX22" s="11" t="s">
        <v>287</v>
      </c>
      <c r="AY22" s="11" t="s">
        <v>288</v>
      </c>
      <c r="AZ22" s="9" t="s">
        <v>292</v>
      </c>
    </row>
    <row r="23" spans="1:52" ht="30.75">
      <c r="A23" s="126"/>
      <c r="B23" s="128"/>
      <c r="C23" s="9"/>
      <c r="D23" s="9"/>
      <c r="E23" s="9"/>
      <c r="F23" s="9"/>
      <c r="G23" s="9">
        <v>7</v>
      </c>
      <c r="H23" s="9"/>
      <c r="I23" s="9">
        <v>7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>
        <v>7</v>
      </c>
      <c r="AJ23" s="9"/>
      <c r="AK23" s="9"/>
      <c r="AL23" s="9"/>
      <c r="AM23" s="9"/>
      <c r="AN23" s="9"/>
      <c r="AO23" s="9"/>
      <c r="AP23" s="9"/>
      <c r="AQ23" s="9"/>
      <c r="AR23" s="9">
        <v>7</v>
      </c>
      <c r="AS23" s="9">
        <v>7</v>
      </c>
      <c r="AT23" s="9">
        <v>16</v>
      </c>
      <c r="AU23" s="10">
        <v>46060</v>
      </c>
      <c r="AV23" s="9" t="s">
        <v>76</v>
      </c>
      <c r="AW23" s="9" t="s">
        <v>290</v>
      </c>
      <c r="AX23" s="11" t="s">
        <v>287</v>
      </c>
      <c r="AY23" s="9" t="s">
        <v>288</v>
      </c>
      <c r="AZ23" s="9" t="s">
        <v>321</v>
      </c>
    </row>
    <row r="24" spans="1:52">
      <c r="A24" s="126"/>
      <c r="B24" s="128"/>
      <c r="C24" s="9"/>
      <c r="D24" s="9"/>
      <c r="E24" s="9"/>
      <c r="F24" s="9"/>
      <c r="G24" s="9">
        <v>37</v>
      </c>
      <c r="H24" s="9"/>
      <c r="I24" s="9"/>
      <c r="J24" s="9">
        <v>37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>
        <v>37</v>
      </c>
      <c r="AJ24" s="9"/>
      <c r="AK24" s="9"/>
      <c r="AL24" s="9"/>
      <c r="AM24" s="9"/>
      <c r="AN24" s="9"/>
      <c r="AO24" s="9"/>
      <c r="AP24" s="9"/>
      <c r="AQ24" s="9"/>
      <c r="AR24" s="9">
        <v>37</v>
      </c>
      <c r="AS24" s="9">
        <v>37</v>
      </c>
      <c r="AT24" s="9">
        <v>39</v>
      </c>
      <c r="AU24" s="10">
        <v>46058</v>
      </c>
      <c r="AV24" s="9" t="s">
        <v>76</v>
      </c>
      <c r="AW24" s="9" t="s">
        <v>294</v>
      </c>
      <c r="AX24" s="9"/>
      <c r="AY24" s="9"/>
      <c r="AZ24" s="9" t="s">
        <v>295</v>
      </c>
    </row>
    <row r="25" spans="1:52">
      <c r="A25" s="126"/>
      <c r="B25" s="140" t="s">
        <v>108</v>
      </c>
      <c r="C25" s="18"/>
      <c r="D25" s="9"/>
      <c r="E25" s="9"/>
      <c r="F25" s="9"/>
      <c r="G25" s="9">
        <v>20</v>
      </c>
      <c r="H25" s="9">
        <v>20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>
        <v>20</v>
      </c>
      <c r="AJ25" s="9"/>
      <c r="AK25" s="9"/>
      <c r="AL25" s="9"/>
      <c r="AM25" s="9"/>
      <c r="AN25" s="9"/>
      <c r="AO25" s="9"/>
      <c r="AP25" s="9"/>
      <c r="AQ25" s="9"/>
      <c r="AR25" s="9">
        <v>20</v>
      </c>
      <c r="AS25" s="9">
        <v>20</v>
      </c>
      <c r="AT25" s="9">
        <v>40</v>
      </c>
      <c r="AU25" s="10">
        <v>46069</v>
      </c>
      <c r="AV25" s="9" t="s">
        <v>76</v>
      </c>
      <c r="AW25" s="9" t="s">
        <v>296</v>
      </c>
      <c r="AX25" s="9" t="s">
        <v>297</v>
      </c>
      <c r="AY25" s="11" t="s">
        <v>298</v>
      </c>
      <c r="AZ25" s="9" t="s">
        <v>322</v>
      </c>
    </row>
    <row r="26" spans="1:52">
      <c r="A26" s="126"/>
      <c r="B26" s="140"/>
      <c r="C26" s="18"/>
      <c r="D26" s="9"/>
      <c r="E26" s="9"/>
      <c r="F26" s="9"/>
      <c r="G26" s="9">
        <v>7</v>
      </c>
      <c r="H26" s="9">
        <v>7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>
        <v>7</v>
      </c>
      <c r="AJ26" s="9"/>
      <c r="AK26" s="9"/>
      <c r="AL26" s="9"/>
      <c r="AM26" s="9"/>
      <c r="AN26" s="9"/>
      <c r="AO26" s="9"/>
      <c r="AP26" s="9"/>
      <c r="AQ26" s="9"/>
      <c r="AR26" s="9">
        <v>7</v>
      </c>
      <c r="AS26" s="9">
        <v>7</v>
      </c>
      <c r="AT26" s="9">
        <v>18</v>
      </c>
      <c r="AU26" s="10">
        <v>46073</v>
      </c>
      <c r="AV26" s="9" t="s">
        <v>76</v>
      </c>
      <c r="AW26" s="9" t="s">
        <v>300</v>
      </c>
      <c r="AX26" s="9" t="s">
        <v>301</v>
      </c>
      <c r="AY26" s="9" t="s">
        <v>302</v>
      </c>
      <c r="AZ26" s="9" t="s">
        <v>299</v>
      </c>
    </row>
    <row r="27" spans="1:52" ht="30.75">
      <c r="A27" s="126"/>
      <c r="B27" s="136"/>
      <c r="C27" s="59"/>
      <c r="D27" s="54">
        <v>8</v>
      </c>
      <c r="E27" s="54"/>
      <c r="F27" s="54"/>
      <c r="G27" s="54">
        <v>4</v>
      </c>
      <c r="H27" s="54"/>
      <c r="I27" s="54">
        <v>3</v>
      </c>
      <c r="J27" s="54">
        <v>4</v>
      </c>
      <c r="K27" s="54">
        <v>5</v>
      </c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>
        <v>7</v>
      </c>
      <c r="AB27" s="54"/>
      <c r="AC27" s="54"/>
      <c r="AD27" s="54"/>
      <c r="AE27" s="54"/>
      <c r="AF27" s="54"/>
      <c r="AG27" s="54"/>
      <c r="AH27" s="54"/>
      <c r="AI27" s="54">
        <v>5</v>
      </c>
      <c r="AJ27" s="54"/>
      <c r="AK27" s="54"/>
      <c r="AL27" s="54"/>
      <c r="AM27" s="54"/>
      <c r="AN27" s="54"/>
      <c r="AO27" s="54"/>
      <c r="AP27" s="54"/>
      <c r="AQ27" s="54"/>
      <c r="AR27" s="54">
        <v>12</v>
      </c>
      <c r="AS27" s="54">
        <v>12</v>
      </c>
      <c r="AT27" s="54">
        <v>46</v>
      </c>
      <c r="AU27" s="57">
        <v>46074</v>
      </c>
      <c r="AV27" s="58" t="s">
        <v>57</v>
      </c>
      <c r="AW27" s="54" t="s">
        <v>300</v>
      </c>
      <c r="AX27" s="58" t="s">
        <v>303</v>
      </c>
      <c r="AY27" s="54" t="s">
        <v>79</v>
      </c>
      <c r="AZ27" s="54" t="s">
        <v>299</v>
      </c>
    </row>
    <row r="28" spans="1:52">
      <c r="A28" s="126"/>
      <c r="B28" s="95"/>
      <c r="C28" s="9"/>
      <c r="D28" s="9"/>
      <c r="E28" s="9"/>
      <c r="F28" s="9"/>
      <c r="G28" s="9">
        <v>37</v>
      </c>
      <c r="H28" s="9"/>
      <c r="I28" s="9"/>
      <c r="J28" s="9">
        <v>37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>
        <v>37</v>
      </c>
      <c r="AJ28" s="9"/>
      <c r="AK28" s="9"/>
      <c r="AL28" s="9"/>
      <c r="AM28" s="9"/>
      <c r="AN28" s="9"/>
      <c r="AO28" s="9"/>
      <c r="AP28" s="9"/>
      <c r="AQ28" s="9"/>
      <c r="AR28" s="9">
        <v>37</v>
      </c>
      <c r="AS28" s="9">
        <v>37</v>
      </c>
      <c r="AT28" s="9">
        <v>39</v>
      </c>
      <c r="AU28" s="10">
        <v>46058</v>
      </c>
      <c r="AV28" s="9" t="s">
        <v>76</v>
      </c>
      <c r="AW28" s="9" t="s">
        <v>294</v>
      </c>
      <c r="AX28" s="9"/>
      <c r="AY28" s="9"/>
      <c r="AZ28" s="9" t="s">
        <v>295</v>
      </c>
    </row>
    <row r="29" spans="1:52">
      <c r="A29" s="126"/>
      <c r="B29" s="96" t="s">
        <v>304</v>
      </c>
      <c r="C29" s="9"/>
      <c r="D29" s="9"/>
      <c r="E29" s="9"/>
      <c r="F29" s="9"/>
      <c r="G29" s="9">
        <v>11</v>
      </c>
      <c r="H29" s="9"/>
      <c r="I29" s="9">
        <v>2</v>
      </c>
      <c r="J29" s="9">
        <v>4</v>
      </c>
      <c r="K29" s="9">
        <v>5</v>
      </c>
      <c r="L29" s="9"/>
      <c r="M29" s="9"/>
      <c r="N29" s="9"/>
      <c r="O29" s="9"/>
      <c r="P29" s="9"/>
      <c r="Q29" s="9"/>
      <c r="R29" s="9"/>
      <c r="S29" s="9"/>
      <c r="T29" s="9"/>
      <c r="U29" s="9">
        <v>4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>
        <v>7</v>
      </c>
      <c r="AJ29" s="9"/>
      <c r="AK29" s="9"/>
      <c r="AL29" s="9"/>
      <c r="AM29" s="9"/>
      <c r="AN29" s="9"/>
      <c r="AO29" s="9"/>
      <c r="AP29" s="9"/>
      <c r="AQ29" s="9"/>
      <c r="AR29" s="9">
        <v>11</v>
      </c>
      <c r="AS29" s="9">
        <v>11</v>
      </c>
      <c r="AT29" s="9">
        <v>20</v>
      </c>
      <c r="AU29" s="10">
        <v>46065</v>
      </c>
      <c r="AV29" s="9" t="s">
        <v>76</v>
      </c>
      <c r="AW29" s="9"/>
      <c r="AX29" s="9"/>
      <c r="AY29" s="9" t="s">
        <v>305</v>
      </c>
      <c r="AZ29" s="9"/>
    </row>
    <row r="30" spans="1:52" ht="30.75" customHeight="1">
      <c r="A30" s="126"/>
      <c r="B30" s="140" t="s">
        <v>199</v>
      </c>
      <c r="C30" s="9"/>
      <c r="D30" s="9"/>
      <c r="E30" s="9"/>
      <c r="F30" s="9"/>
      <c r="G30" s="9">
        <v>25</v>
      </c>
      <c r="H30" s="9"/>
      <c r="I30" s="9">
        <v>6</v>
      </c>
      <c r="J30" s="9">
        <v>18</v>
      </c>
      <c r="K30" s="9">
        <v>1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>
        <v>25</v>
      </c>
      <c r="AJ30" s="9"/>
      <c r="AK30" s="9"/>
      <c r="AL30" s="9"/>
      <c r="AM30" s="9"/>
      <c r="AN30" s="9"/>
      <c r="AO30" s="9"/>
      <c r="AP30" s="9"/>
      <c r="AQ30" s="9"/>
      <c r="AR30" s="9">
        <v>25</v>
      </c>
      <c r="AS30" s="9">
        <v>25</v>
      </c>
      <c r="AT30" s="9">
        <v>60</v>
      </c>
      <c r="AU30" s="10">
        <v>46076</v>
      </c>
      <c r="AV30" s="11" t="s">
        <v>57</v>
      </c>
      <c r="AW30" s="9" t="s">
        <v>306</v>
      </c>
      <c r="AX30" s="9"/>
      <c r="AY30" s="11" t="s">
        <v>307</v>
      </c>
      <c r="AZ30" s="9" t="s">
        <v>308</v>
      </c>
    </row>
    <row r="31" spans="1:52" ht="30.75" customHeight="1">
      <c r="A31" s="126"/>
      <c r="B31" s="140"/>
      <c r="C31" s="9">
        <v>1</v>
      </c>
      <c r="D31" s="9"/>
      <c r="E31" s="9"/>
      <c r="F31" s="9"/>
      <c r="G31" s="9">
        <v>15</v>
      </c>
      <c r="H31" s="9"/>
      <c r="I31" s="9">
        <v>3</v>
      </c>
      <c r="J31" s="9">
        <v>10</v>
      </c>
      <c r="K31" s="9">
        <v>3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>
        <v>16</v>
      </c>
      <c r="AJ31" s="9"/>
      <c r="AK31" s="9"/>
      <c r="AL31" s="9"/>
      <c r="AM31" s="9"/>
      <c r="AN31" s="9"/>
      <c r="AO31" s="9"/>
      <c r="AP31" s="9"/>
      <c r="AQ31" s="9"/>
      <c r="AR31" s="9">
        <v>16</v>
      </c>
      <c r="AS31" s="9">
        <v>16</v>
      </c>
      <c r="AT31" s="9">
        <v>50</v>
      </c>
      <c r="AU31" s="10">
        <v>46076</v>
      </c>
      <c r="AV31" s="11" t="s">
        <v>57</v>
      </c>
      <c r="AW31" s="9" t="s">
        <v>306</v>
      </c>
      <c r="AX31" s="9"/>
      <c r="AY31" s="11" t="s">
        <v>307</v>
      </c>
      <c r="AZ31" s="9" t="s">
        <v>308</v>
      </c>
    </row>
    <row r="32" spans="1:52" ht="30.75" customHeight="1">
      <c r="A32" s="126"/>
      <c r="B32" s="140"/>
      <c r="C32" s="9"/>
      <c r="D32" s="9"/>
      <c r="E32" s="9"/>
      <c r="F32" s="9"/>
      <c r="G32" s="9">
        <v>24</v>
      </c>
      <c r="H32" s="9"/>
      <c r="I32" s="9">
        <v>4</v>
      </c>
      <c r="J32" s="9">
        <v>16</v>
      </c>
      <c r="K32" s="9">
        <v>4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>
        <v>24</v>
      </c>
      <c r="AJ32" s="9"/>
      <c r="AK32" s="9"/>
      <c r="AL32" s="9"/>
      <c r="AM32" s="9"/>
      <c r="AN32" s="9"/>
      <c r="AO32" s="9"/>
      <c r="AP32" s="9"/>
      <c r="AQ32" s="9"/>
      <c r="AR32" s="9">
        <v>24</v>
      </c>
      <c r="AS32" s="9">
        <v>24</v>
      </c>
      <c r="AT32" s="9">
        <v>50</v>
      </c>
      <c r="AU32" s="10">
        <v>46076</v>
      </c>
      <c r="AV32" s="11" t="s">
        <v>57</v>
      </c>
      <c r="AW32" s="9" t="s">
        <v>306</v>
      </c>
      <c r="AX32" s="9"/>
      <c r="AY32" s="11" t="s">
        <v>307</v>
      </c>
      <c r="AZ32" s="9" t="s">
        <v>308</v>
      </c>
    </row>
    <row r="33" spans="1:52" ht="30.75" customHeight="1">
      <c r="A33" s="126"/>
      <c r="B33" s="140"/>
      <c r="C33" s="9"/>
      <c r="D33" s="9"/>
      <c r="E33" s="9"/>
      <c r="F33" s="9"/>
      <c r="G33" s="9">
        <v>15</v>
      </c>
      <c r="H33" s="9"/>
      <c r="I33" s="9">
        <v>4</v>
      </c>
      <c r="J33" s="9">
        <v>10</v>
      </c>
      <c r="K33" s="9">
        <v>1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>
        <v>15</v>
      </c>
      <c r="AJ33" s="9"/>
      <c r="AK33" s="9"/>
      <c r="AL33" s="9"/>
      <c r="AM33" s="9"/>
      <c r="AN33" s="9"/>
      <c r="AO33" s="9"/>
      <c r="AP33" s="9"/>
      <c r="AQ33" s="9"/>
      <c r="AR33" s="9">
        <v>15</v>
      </c>
      <c r="AS33" s="9">
        <v>15</v>
      </c>
      <c r="AT33" s="9">
        <v>29</v>
      </c>
      <c r="AU33" s="10">
        <v>46077</v>
      </c>
      <c r="AV33" s="11" t="s">
        <v>57</v>
      </c>
      <c r="AW33" s="9" t="s">
        <v>309</v>
      </c>
      <c r="AX33" s="9"/>
      <c r="AY33" s="11" t="s">
        <v>307</v>
      </c>
      <c r="AZ33" s="9" t="s">
        <v>308</v>
      </c>
    </row>
    <row r="34" spans="1:52" ht="30.75" customHeight="1">
      <c r="A34" s="126"/>
      <c r="B34" s="140"/>
      <c r="C34" s="9"/>
      <c r="D34" s="9"/>
      <c r="E34" s="9"/>
      <c r="F34" s="9"/>
      <c r="G34" s="9">
        <v>7</v>
      </c>
      <c r="H34" s="9"/>
      <c r="I34" s="9">
        <v>2</v>
      </c>
      <c r="J34" s="9">
        <v>4</v>
      </c>
      <c r="K34" s="9">
        <v>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>
        <v>7</v>
      </c>
      <c r="AJ34" s="9"/>
      <c r="AK34" s="9"/>
      <c r="AL34" s="9"/>
      <c r="AM34" s="9"/>
      <c r="AN34" s="9"/>
      <c r="AO34" s="9"/>
      <c r="AP34" s="9"/>
      <c r="AQ34" s="9"/>
      <c r="AR34" s="9">
        <v>7</v>
      </c>
      <c r="AS34" s="9">
        <v>7</v>
      </c>
      <c r="AT34" s="9">
        <v>20</v>
      </c>
      <c r="AU34" s="10">
        <v>46077</v>
      </c>
      <c r="AV34" s="11" t="s">
        <v>57</v>
      </c>
      <c r="AW34" s="9" t="s">
        <v>309</v>
      </c>
      <c r="AX34" s="9"/>
      <c r="AY34" s="11" t="s">
        <v>307</v>
      </c>
      <c r="AZ34" s="9" t="s">
        <v>308</v>
      </c>
    </row>
    <row r="35" spans="1:52" ht="30.75" customHeight="1">
      <c r="A35" s="126"/>
      <c r="B35" s="140"/>
      <c r="C35" s="9"/>
      <c r="D35" s="9"/>
      <c r="E35" s="9"/>
      <c r="F35" s="9"/>
      <c r="G35" s="9">
        <v>7</v>
      </c>
      <c r="H35" s="9"/>
      <c r="I35" s="9"/>
      <c r="J35" s="9">
        <v>3</v>
      </c>
      <c r="K35" s="9">
        <v>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>
        <v>7</v>
      </c>
      <c r="AJ35" s="9"/>
      <c r="AK35" s="9"/>
      <c r="AL35" s="9"/>
      <c r="AM35" s="9"/>
      <c r="AN35" s="9"/>
      <c r="AO35" s="9"/>
      <c r="AP35" s="9"/>
      <c r="AQ35" s="9"/>
      <c r="AR35" s="9">
        <v>7</v>
      </c>
      <c r="AS35" s="9">
        <v>7</v>
      </c>
      <c r="AT35" s="9">
        <v>20</v>
      </c>
      <c r="AU35" s="10">
        <v>46077</v>
      </c>
      <c r="AV35" s="11" t="s">
        <v>57</v>
      </c>
      <c r="AW35" s="9" t="s">
        <v>309</v>
      </c>
      <c r="AX35" s="9"/>
      <c r="AY35" s="11" t="s">
        <v>307</v>
      </c>
      <c r="AZ35" s="9" t="s">
        <v>308</v>
      </c>
    </row>
    <row r="36" spans="1:52" ht="30.75" customHeight="1">
      <c r="A36" s="52"/>
      <c r="B36" s="140"/>
      <c r="C36" s="9"/>
      <c r="D36" s="9"/>
      <c r="E36" s="9"/>
      <c r="F36" s="9"/>
      <c r="G36" s="9">
        <v>5</v>
      </c>
      <c r="H36" s="9"/>
      <c r="I36" s="9">
        <v>2</v>
      </c>
      <c r="J36" s="9">
        <v>1</v>
      </c>
      <c r="K36" s="9">
        <v>2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>
        <v>5</v>
      </c>
      <c r="AJ36" s="9"/>
      <c r="AK36" s="9"/>
      <c r="AL36" s="9"/>
      <c r="AM36" s="9"/>
      <c r="AN36" s="9"/>
      <c r="AO36" s="9"/>
      <c r="AP36" s="9"/>
      <c r="AQ36" s="9"/>
      <c r="AR36" s="9">
        <v>5</v>
      </c>
      <c r="AS36" s="9">
        <v>5</v>
      </c>
      <c r="AT36" s="9">
        <v>20</v>
      </c>
      <c r="AU36" s="10">
        <v>46078</v>
      </c>
      <c r="AV36" s="11" t="s">
        <v>57</v>
      </c>
      <c r="AW36" s="9" t="s">
        <v>310</v>
      </c>
      <c r="AX36" s="9"/>
      <c r="AY36" s="11" t="s">
        <v>307</v>
      </c>
      <c r="AZ36" s="9" t="s">
        <v>308</v>
      </c>
    </row>
    <row r="37" spans="1:52" ht="30.75" customHeight="1">
      <c r="A37" s="52"/>
      <c r="B37" s="140"/>
      <c r="C37" s="9"/>
      <c r="D37" s="9"/>
      <c r="E37" s="9"/>
      <c r="F37" s="9"/>
      <c r="G37" s="9">
        <v>8</v>
      </c>
      <c r="H37" s="9"/>
      <c r="I37" s="9">
        <v>4</v>
      </c>
      <c r="J37" s="9">
        <v>4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>
        <v>8</v>
      </c>
      <c r="AJ37" s="9"/>
      <c r="AK37" s="9"/>
      <c r="AL37" s="9"/>
      <c r="AM37" s="9"/>
      <c r="AN37" s="9"/>
      <c r="AO37" s="9"/>
      <c r="AP37" s="9"/>
      <c r="AQ37" s="9"/>
      <c r="AR37" s="9">
        <v>8</v>
      </c>
      <c r="AS37" s="9">
        <v>8</v>
      </c>
      <c r="AT37" s="9">
        <v>20</v>
      </c>
      <c r="AU37" s="10">
        <v>46078</v>
      </c>
      <c r="AV37" s="11" t="s">
        <v>57</v>
      </c>
      <c r="AW37" s="9" t="s">
        <v>310</v>
      </c>
      <c r="AX37" s="9"/>
      <c r="AY37" s="11" t="s">
        <v>307</v>
      </c>
      <c r="AZ37" s="9" t="s">
        <v>308</v>
      </c>
    </row>
    <row r="38" spans="1:52" ht="30.75" customHeight="1">
      <c r="A38" s="52"/>
      <c r="B38" s="140"/>
      <c r="C38" s="9"/>
      <c r="D38" s="9"/>
      <c r="E38" s="9"/>
      <c r="F38" s="9"/>
      <c r="G38" s="9">
        <v>3</v>
      </c>
      <c r="H38" s="9"/>
      <c r="I38" s="9">
        <v>2</v>
      </c>
      <c r="J38" s="9">
        <v>1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>
        <v>3</v>
      </c>
      <c r="AJ38" s="9"/>
      <c r="AK38" s="9"/>
      <c r="AL38" s="9"/>
      <c r="AM38" s="9"/>
      <c r="AN38" s="9"/>
      <c r="AO38" s="9"/>
      <c r="AP38" s="9"/>
      <c r="AQ38" s="9"/>
      <c r="AR38" s="9">
        <v>3</v>
      </c>
      <c r="AS38" s="9">
        <v>3</v>
      </c>
      <c r="AT38" s="9">
        <v>20</v>
      </c>
      <c r="AU38" s="10">
        <v>46078</v>
      </c>
      <c r="AV38" s="11" t="s">
        <v>57</v>
      </c>
      <c r="AW38" s="9" t="s">
        <v>310</v>
      </c>
      <c r="AX38" s="9"/>
      <c r="AY38" s="11" t="s">
        <v>307</v>
      </c>
      <c r="AZ38" s="9" t="s">
        <v>308</v>
      </c>
    </row>
    <row r="39" spans="1:52" ht="30.75" customHeight="1">
      <c r="A39" s="52"/>
      <c r="B39" s="140"/>
      <c r="C39" s="9"/>
      <c r="D39" s="9"/>
      <c r="E39" s="9"/>
      <c r="F39" s="9"/>
      <c r="G39" s="9">
        <v>19</v>
      </c>
      <c r="H39" s="9"/>
      <c r="I39" s="9">
        <v>4</v>
      </c>
      <c r="J39" s="9">
        <v>14</v>
      </c>
      <c r="K39" s="9">
        <v>1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>
        <v>19</v>
      </c>
      <c r="AJ39" s="9"/>
      <c r="AK39" s="9"/>
      <c r="AL39" s="9"/>
      <c r="AM39" s="9"/>
      <c r="AN39" s="9"/>
      <c r="AO39" s="9"/>
      <c r="AP39" s="9"/>
      <c r="AQ39" s="9"/>
      <c r="AR39" s="9">
        <v>19</v>
      </c>
      <c r="AS39" s="9">
        <v>19</v>
      </c>
      <c r="AT39" s="9">
        <v>50</v>
      </c>
      <c r="AU39" s="10">
        <v>46079</v>
      </c>
      <c r="AV39" s="11" t="s">
        <v>57</v>
      </c>
      <c r="AW39" s="9" t="s">
        <v>311</v>
      </c>
      <c r="AX39" s="9"/>
      <c r="AY39" s="11" t="s">
        <v>307</v>
      </c>
      <c r="AZ39" s="9" t="s">
        <v>308</v>
      </c>
    </row>
    <row r="40" spans="1:52" ht="30.75" customHeight="1">
      <c r="A40" s="52"/>
      <c r="B40" s="140"/>
      <c r="C40" s="9"/>
      <c r="D40" s="9"/>
      <c r="E40" s="9"/>
      <c r="F40" s="9"/>
      <c r="G40" s="9">
        <v>17</v>
      </c>
      <c r="H40" s="9"/>
      <c r="I40" s="9"/>
      <c r="J40" s="9">
        <v>10</v>
      </c>
      <c r="K40" s="9">
        <v>7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>
        <v>17</v>
      </c>
      <c r="AJ40" s="9"/>
      <c r="AK40" s="9"/>
      <c r="AL40" s="9"/>
      <c r="AM40" s="9"/>
      <c r="AN40" s="9"/>
      <c r="AO40" s="9"/>
      <c r="AP40" s="9"/>
      <c r="AQ40" s="9"/>
      <c r="AR40" s="9">
        <v>17</v>
      </c>
      <c r="AS40" s="9">
        <v>17</v>
      </c>
      <c r="AT40" s="9">
        <v>60</v>
      </c>
      <c r="AU40" s="10">
        <v>46079</v>
      </c>
      <c r="AV40" s="11" t="s">
        <v>57</v>
      </c>
      <c r="AW40" s="9" t="s">
        <v>311</v>
      </c>
      <c r="AX40" s="9"/>
      <c r="AY40" s="11" t="s">
        <v>307</v>
      </c>
      <c r="AZ40" s="9" t="s">
        <v>308</v>
      </c>
    </row>
    <row r="41" spans="1:52" ht="30.75" customHeight="1">
      <c r="A41" s="52"/>
      <c r="B41" s="140"/>
      <c r="C41" s="9"/>
      <c r="D41" s="9"/>
      <c r="E41" s="9"/>
      <c r="F41" s="9"/>
      <c r="G41" s="9">
        <v>12</v>
      </c>
      <c r="H41" s="9"/>
      <c r="I41" s="9">
        <v>2</v>
      </c>
      <c r="J41" s="9">
        <v>9</v>
      </c>
      <c r="K41" s="9"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>
        <v>12</v>
      </c>
      <c r="AJ41" s="9"/>
      <c r="AK41" s="9"/>
      <c r="AL41" s="9"/>
      <c r="AM41" s="9"/>
      <c r="AN41" s="9"/>
      <c r="AO41" s="9"/>
      <c r="AP41" s="9"/>
      <c r="AQ41" s="9"/>
      <c r="AR41" s="9">
        <v>12</v>
      </c>
      <c r="AS41" s="9">
        <v>12</v>
      </c>
      <c r="AT41" s="9">
        <v>29</v>
      </c>
      <c r="AU41" s="10">
        <v>45715</v>
      </c>
      <c r="AV41" s="11" t="s">
        <v>57</v>
      </c>
      <c r="AW41" s="9" t="s">
        <v>312</v>
      </c>
      <c r="AX41" s="9"/>
      <c r="AY41" s="11" t="s">
        <v>307</v>
      </c>
      <c r="AZ41" s="9" t="s">
        <v>308</v>
      </c>
    </row>
    <row r="42" spans="1:52" ht="30.75" customHeight="1">
      <c r="A42" s="52"/>
      <c r="B42" s="140"/>
      <c r="C42" s="9"/>
      <c r="D42" s="9"/>
      <c r="E42" s="9"/>
      <c r="F42" s="9"/>
      <c r="G42" s="9">
        <v>9</v>
      </c>
      <c r="H42" s="9"/>
      <c r="I42" s="9">
        <v>3</v>
      </c>
      <c r="J42" s="9">
        <v>6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>
        <v>9</v>
      </c>
      <c r="AJ42" s="9"/>
      <c r="AK42" s="9"/>
      <c r="AL42" s="9"/>
      <c r="AM42" s="9"/>
      <c r="AN42" s="9"/>
      <c r="AO42" s="9"/>
      <c r="AP42" s="9"/>
      <c r="AQ42" s="9"/>
      <c r="AR42" s="9">
        <v>9</v>
      </c>
      <c r="AS42" s="9">
        <v>9</v>
      </c>
      <c r="AT42" s="9">
        <v>30</v>
      </c>
      <c r="AU42" s="10">
        <v>45715</v>
      </c>
      <c r="AV42" s="11" t="s">
        <v>57</v>
      </c>
      <c r="AW42" s="9" t="s">
        <v>312</v>
      </c>
      <c r="AX42" s="9"/>
      <c r="AY42" s="11" t="s">
        <v>307</v>
      </c>
      <c r="AZ42" s="9" t="s">
        <v>308</v>
      </c>
    </row>
    <row r="43" spans="1:52" ht="30.75" customHeight="1">
      <c r="A43" s="52"/>
      <c r="B43" s="140"/>
      <c r="C43" s="9"/>
      <c r="D43" s="9"/>
      <c r="E43" s="9"/>
      <c r="F43" s="9"/>
      <c r="G43" s="9">
        <v>11</v>
      </c>
      <c r="H43" s="9"/>
      <c r="I43" s="9"/>
      <c r="J43" s="9">
        <v>7</v>
      </c>
      <c r="K43" s="9">
        <v>4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>
        <v>11</v>
      </c>
      <c r="AJ43" s="9"/>
      <c r="AK43" s="9"/>
      <c r="AL43" s="9"/>
      <c r="AM43" s="9"/>
      <c r="AN43" s="9"/>
      <c r="AO43" s="9"/>
      <c r="AP43" s="9"/>
      <c r="AQ43" s="9"/>
      <c r="AR43" s="9">
        <v>11</v>
      </c>
      <c r="AS43" s="9">
        <v>11</v>
      </c>
      <c r="AT43" s="9">
        <v>30</v>
      </c>
      <c r="AU43" s="10">
        <v>45715</v>
      </c>
      <c r="AV43" s="11" t="s">
        <v>57</v>
      </c>
      <c r="AW43" s="9" t="s">
        <v>312</v>
      </c>
      <c r="AX43" s="9"/>
      <c r="AY43" s="11" t="s">
        <v>307</v>
      </c>
      <c r="AZ43" s="9" t="s">
        <v>308</v>
      </c>
    </row>
    <row r="44" spans="1:52">
      <c r="C44">
        <f>SUM(C4:C43)</f>
        <v>11</v>
      </c>
      <c r="D44">
        <f t="shared" ref="D44:AT44" si="0">SUM(D4:D43)</f>
        <v>8</v>
      </c>
      <c r="G44">
        <f t="shared" si="0"/>
        <v>465</v>
      </c>
      <c r="H44">
        <f t="shared" si="0"/>
        <v>54</v>
      </c>
      <c r="I44">
        <f t="shared" si="0"/>
        <v>82</v>
      </c>
      <c r="J44">
        <f t="shared" si="0"/>
        <v>289</v>
      </c>
      <c r="K44">
        <f t="shared" si="0"/>
        <v>59</v>
      </c>
      <c r="U44">
        <f>SUM(U4:U43)</f>
        <v>4</v>
      </c>
      <c r="Y44">
        <f t="shared" si="0"/>
        <v>1</v>
      </c>
      <c r="AA44">
        <f t="shared" si="0"/>
        <v>9</v>
      </c>
      <c r="AI44">
        <f t="shared" si="0"/>
        <v>470</v>
      </c>
      <c r="AR44">
        <f t="shared" si="0"/>
        <v>484</v>
      </c>
      <c r="AS44">
        <f t="shared" si="0"/>
        <v>484</v>
      </c>
      <c r="AT44" s="94">
        <f t="shared" si="0"/>
        <v>1154</v>
      </c>
    </row>
    <row r="48" spans="1:52">
      <c r="AS48">
        <f>670+484</f>
        <v>1154</v>
      </c>
    </row>
  </sheetData>
  <mergeCells count="15">
    <mergeCell ref="B8:B11"/>
    <mergeCell ref="AL2:AR2"/>
    <mergeCell ref="A1:A35"/>
    <mergeCell ref="B1:AY1"/>
    <mergeCell ref="C2:G2"/>
    <mergeCell ref="H2:K2"/>
    <mergeCell ref="L2:AK2"/>
    <mergeCell ref="B12:B14"/>
    <mergeCell ref="B16:B17"/>
    <mergeCell ref="B18:B19"/>
    <mergeCell ref="B20:B21"/>
    <mergeCell ref="B22:B24"/>
    <mergeCell ref="B25:B27"/>
    <mergeCell ref="B30:B43"/>
    <mergeCell ref="B4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F30E-E463-452A-B14C-FE50FF124EAA}">
  <dimension ref="A1:M41"/>
  <sheetViews>
    <sheetView workbookViewId="0">
      <selection activeCell="B11" sqref="B11"/>
    </sheetView>
  </sheetViews>
  <sheetFormatPr defaultRowHeight="15"/>
  <cols>
    <col min="1" max="1" width="40.85546875" bestFit="1" customWidth="1"/>
    <col min="2" max="2" width="55.42578125" bestFit="1" customWidth="1"/>
    <col min="3" max="3" width="11.140625" bestFit="1" customWidth="1"/>
    <col min="4" max="4" width="35" bestFit="1" customWidth="1"/>
    <col min="5" max="5" width="14.5703125" bestFit="1" customWidth="1"/>
    <col min="6" max="6" width="52.5703125" customWidth="1"/>
    <col min="7" max="7" width="20.28515625" bestFit="1" customWidth="1"/>
    <col min="8" max="8" width="19.140625" bestFit="1" customWidth="1"/>
    <col min="11" max="11" width="16" bestFit="1" customWidth="1"/>
  </cols>
  <sheetData>
    <row r="1" spans="1:13">
      <c r="A1" s="68" t="s">
        <v>181</v>
      </c>
      <c r="B1" s="68" t="s">
        <v>182</v>
      </c>
      <c r="C1" s="68" t="s">
        <v>183</v>
      </c>
      <c r="D1" s="68" t="s">
        <v>184</v>
      </c>
      <c r="E1" s="68" t="s">
        <v>185</v>
      </c>
      <c r="F1" s="68" t="s">
        <v>186</v>
      </c>
      <c r="G1" s="68" t="s">
        <v>187</v>
      </c>
      <c r="H1" s="68" t="s">
        <v>188</v>
      </c>
      <c r="I1" s="68" t="s">
        <v>14</v>
      </c>
      <c r="J1" s="68" t="s">
        <v>15</v>
      </c>
      <c r="K1" s="68" t="s">
        <v>16</v>
      </c>
      <c r="L1" s="68" t="s">
        <v>17</v>
      </c>
      <c r="M1" s="68" t="s">
        <v>189</v>
      </c>
    </row>
    <row r="2" spans="1:13">
      <c r="A2" s="68" t="s">
        <v>190</v>
      </c>
      <c r="B2" s="68" t="s">
        <v>191</v>
      </c>
      <c r="C2" s="69">
        <v>46066</v>
      </c>
      <c r="D2" s="71" t="s">
        <v>246</v>
      </c>
      <c r="E2" s="71" t="s">
        <v>323</v>
      </c>
      <c r="F2" s="71" t="s">
        <v>245</v>
      </c>
      <c r="G2" s="71">
        <v>7</v>
      </c>
      <c r="H2" s="71">
        <v>4</v>
      </c>
      <c r="I2" s="71">
        <v>4</v>
      </c>
      <c r="J2" s="71">
        <v>0</v>
      </c>
      <c r="K2" s="71">
        <v>0</v>
      </c>
      <c r="L2" s="71">
        <v>0</v>
      </c>
      <c r="M2" s="71">
        <f>4+3</f>
        <v>7</v>
      </c>
    </row>
    <row r="3" spans="1:13">
      <c r="A3" s="68" t="s">
        <v>190</v>
      </c>
      <c r="B3" s="68" t="s">
        <v>191</v>
      </c>
      <c r="C3" s="69">
        <v>46073</v>
      </c>
      <c r="D3" s="71" t="s">
        <v>250</v>
      </c>
      <c r="E3" s="71" t="s">
        <v>323</v>
      </c>
      <c r="F3" s="71" t="s">
        <v>249</v>
      </c>
      <c r="G3" s="71">
        <v>9</v>
      </c>
      <c r="H3" s="71">
        <v>1</v>
      </c>
      <c r="I3" s="71">
        <v>0</v>
      </c>
      <c r="J3" s="71">
        <v>0</v>
      </c>
      <c r="K3" s="71">
        <v>0</v>
      </c>
      <c r="L3" s="71">
        <v>0</v>
      </c>
      <c r="M3" s="71">
        <f>1+9</f>
        <v>10</v>
      </c>
    </row>
    <row r="4" spans="1:13" ht="30.75">
      <c r="A4" s="68" t="s">
        <v>190</v>
      </c>
      <c r="B4" s="68" t="s">
        <v>191</v>
      </c>
      <c r="C4" s="69">
        <v>46079</v>
      </c>
      <c r="D4" s="71" t="s">
        <v>254</v>
      </c>
      <c r="E4" s="71" t="s">
        <v>323</v>
      </c>
      <c r="F4" s="92" t="s">
        <v>318</v>
      </c>
      <c r="G4" s="71">
        <v>26</v>
      </c>
      <c r="H4" s="71">
        <v>6</v>
      </c>
      <c r="I4" s="71">
        <v>0</v>
      </c>
      <c r="J4" s="71">
        <v>0</v>
      </c>
      <c r="K4" s="71">
        <v>0</v>
      </c>
      <c r="L4" s="71">
        <v>0</v>
      </c>
      <c r="M4" s="71">
        <f>6+26</f>
        <v>32</v>
      </c>
    </row>
    <row r="5" spans="1:13" ht="45.75">
      <c r="A5" s="68" t="s">
        <v>190</v>
      </c>
      <c r="B5" s="68" t="s">
        <v>191</v>
      </c>
      <c r="C5" s="69">
        <v>46080</v>
      </c>
      <c r="D5" s="71" t="s">
        <v>254</v>
      </c>
      <c r="E5" s="71" t="s">
        <v>323</v>
      </c>
      <c r="F5" s="92" t="s">
        <v>255</v>
      </c>
      <c r="G5" s="71">
        <f>35-9</f>
        <v>26</v>
      </c>
      <c r="H5" s="71">
        <v>9</v>
      </c>
      <c r="I5" s="71">
        <v>0</v>
      </c>
      <c r="J5" s="71">
        <v>0</v>
      </c>
      <c r="K5" s="71">
        <v>0</v>
      </c>
      <c r="L5" s="71">
        <v>0</v>
      </c>
      <c r="M5" s="71">
        <f>9+26</f>
        <v>35</v>
      </c>
    </row>
    <row r="6" spans="1:13">
      <c r="A6" s="68" t="s">
        <v>190</v>
      </c>
      <c r="B6" s="68" t="s">
        <v>191</v>
      </c>
      <c r="C6" s="69">
        <v>46063</v>
      </c>
      <c r="D6" s="71" t="s">
        <v>259</v>
      </c>
      <c r="E6" s="71" t="s">
        <v>192</v>
      </c>
      <c r="F6" s="92" t="s">
        <v>258</v>
      </c>
      <c r="G6" s="71">
        <v>20</v>
      </c>
      <c r="H6" s="71">
        <v>8</v>
      </c>
      <c r="I6" s="71">
        <v>0</v>
      </c>
      <c r="J6" s="71">
        <v>0</v>
      </c>
      <c r="K6" s="71">
        <v>0</v>
      </c>
      <c r="L6" s="71">
        <v>0</v>
      </c>
      <c r="M6" s="71">
        <f>8+20</f>
        <v>28</v>
      </c>
    </row>
    <row r="7" spans="1:13">
      <c r="A7" s="68" t="s">
        <v>190</v>
      </c>
      <c r="B7" s="68" t="s">
        <v>191</v>
      </c>
      <c r="C7" s="69">
        <v>46066</v>
      </c>
      <c r="D7" s="71" t="s">
        <v>74</v>
      </c>
      <c r="E7" s="71" t="s">
        <v>192</v>
      </c>
      <c r="F7" s="71" t="s">
        <v>69</v>
      </c>
      <c r="G7" s="71">
        <v>0</v>
      </c>
      <c r="H7" s="71">
        <v>40</v>
      </c>
      <c r="I7" s="71">
        <v>0</v>
      </c>
      <c r="J7" s="71">
        <v>0</v>
      </c>
      <c r="K7" s="71">
        <v>0</v>
      </c>
      <c r="L7" s="71">
        <v>0</v>
      </c>
      <c r="M7" s="71">
        <v>40</v>
      </c>
    </row>
    <row r="8" spans="1:13">
      <c r="A8" s="68" t="s">
        <v>190</v>
      </c>
      <c r="B8" s="68" t="s">
        <v>191</v>
      </c>
      <c r="C8" s="69">
        <v>46072</v>
      </c>
      <c r="D8" s="71" t="s">
        <v>74</v>
      </c>
      <c r="E8" s="71" t="s">
        <v>192</v>
      </c>
      <c r="F8" s="71" t="s">
        <v>111</v>
      </c>
      <c r="G8" s="71">
        <v>0</v>
      </c>
      <c r="H8" s="71">
        <v>40</v>
      </c>
      <c r="I8" s="71">
        <v>0</v>
      </c>
      <c r="J8" s="71">
        <v>0</v>
      </c>
      <c r="K8" s="71">
        <v>0</v>
      </c>
      <c r="L8" s="71">
        <v>0</v>
      </c>
      <c r="M8" s="71">
        <v>40</v>
      </c>
    </row>
    <row r="9" spans="1:13">
      <c r="A9" s="68" t="s">
        <v>190</v>
      </c>
      <c r="B9" s="68" t="s">
        <v>191</v>
      </c>
      <c r="C9" s="69">
        <v>46080</v>
      </c>
      <c r="D9" s="71" t="s">
        <v>324</v>
      </c>
      <c r="E9" s="71" t="s">
        <v>192</v>
      </c>
      <c r="F9" s="71" t="s">
        <v>260</v>
      </c>
      <c r="G9" s="71">
        <v>6</v>
      </c>
      <c r="H9" s="71">
        <v>3</v>
      </c>
      <c r="I9" s="71">
        <v>0</v>
      </c>
      <c r="J9" s="71">
        <v>0</v>
      </c>
      <c r="K9" s="71">
        <v>0</v>
      </c>
      <c r="L9" s="71">
        <v>0</v>
      </c>
      <c r="M9" s="71">
        <f>6+3</f>
        <v>9</v>
      </c>
    </row>
    <row r="10" spans="1:13">
      <c r="A10" s="68" t="s">
        <v>190</v>
      </c>
      <c r="B10" s="68" t="s">
        <v>191</v>
      </c>
      <c r="C10" s="69">
        <v>46062</v>
      </c>
      <c r="D10" s="71" t="s">
        <v>80</v>
      </c>
      <c r="E10" s="71" t="s">
        <v>193</v>
      </c>
      <c r="F10" s="92" t="s">
        <v>263</v>
      </c>
      <c r="G10" s="71">
        <v>5</v>
      </c>
      <c r="H10" s="71">
        <v>3</v>
      </c>
      <c r="I10" s="71">
        <v>2</v>
      </c>
      <c r="J10" s="71">
        <v>0</v>
      </c>
      <c r="K10" s="71">
        <v>0</v>
      </c>
      <c r="L10" s="71">
        <v>0</v>
      </c>
      <c r="M10" s="71">
        <f>3+3</f>
        <v>6</v>
      </c>
    </row>
    <row r="11" spans="1:13">
      <c r="A11" s="68" t="s">
        <v>190</v>
      </c>
      <c r="B11" s="68" t="s">
        <v>191</v>
      </c>
      <c r="C11" s="69">
        <v>46066</v>
      </c>
      <c r="D11" s="71" t="s">
        <v>80</v>
      </c>
      <c r="E11" s="71" t="s">
        <v>193</v>
      </c>
      <c r="F11" s="71" t="s">
        <v>266</v>
      </c>
      <c r="G11" s="71">
        <v>7</v>
      </c>
      <c r="H11" s="71">
        <v>5</v>
      </c>
      <c r="I11" s="71">
        <v>1</v>
      </c>
      <c r="J11" s="71">
        <v>0</v>
      </c>
      <c r="K11" s="71">
        <v>0</v>
      </c>
      <c r="L11" s="71">
        <v>0</v>
      </c>
      <c r="M11" s="71">
        <f>5+6</f>
        <v>11</v>
      </c>
    </row>
    <row r="12" spans="1:13">
      <c r="A12" s="68" t="s">
        <v>190</v>
      </c>
      <c r="B12" s="68" t="s">
        <v>191</v>
      </c>
      <c r="C12" s="69">
        <v>46071</v>
      </c>
      <c r="D12" s="71" t="s">
        <v>270</v>
      </c>
      <c r="E12" s="71" t="s">
        <v>193</v>
      </c>
      <c r="F12" s="71" t="s">
        <v>269</v>
      </c>
      <c r="G12" s="71">
        <v>6</v>
      </c>
      <c r="H12" s="71">
        <v>3</v>
      </c>
      <c r="I12" s="71">
        <v>3</v>
      </c>
      <c r="J12" s="71">
        <v>0</v>
      </c>
      <c r="K12" s="71">
        <v>0</v>
      </c>
      <c r="L12" s="71">
        <v>0</v>
      </c>
      <c r="M12" s="71">
        <f>3+3</f>
        <v>6</v>
      </c>
    </row>
    <row r="13" spans="1:13" ht="47.25" customHeight="1">
      <c r="A13" s="68" t="s">
        <v>190</v>
      </c>
      <c r="B13" s="68" t="s">
        <v>191</v>
      </c>
      <c r="C13" s="69">
        <v>46078</v>
      </c>
      <c r="D13" s="71" t="s">
        <v>274</v>
      </c>
      <c r="E13" s="71" t="s">
        <v>199</v>
      </c>
      <c r="F13" s="92" t="s">
        <v>273</v>
      </c>
      <c r="G13" s="71">
        <v>25</v>
      </c>
      <c r="H13" s="71">
        <v>19</v>
      </c>
      <c r="I13" s="71">
        <v>0</v>
      </c>
      <c r="J13" s="71">
        <v>0</v>
      </c>
      <c r="K13" s="71">
        <v>0</v>
      </c>
      <c r="L13" s="71">
        <v>0</v>
      </c>
      <c r="M13" s="71">
        <f>19+25</f>
        <v>44</v>
      </c>
    </row>
    <row r="14" spans="1:13">
      <c r="A14" s="68" t="s">
        <v>190</v>
      </c>
      <c r="B14" s="68" t="s">
        <v>191</v>
      </c>
      <c r="C14" s="69">
        <v>46072</v>
      </c>
      <c r="D14" s="71" t="s">
        <v>278</v>
      </c>
      <c r="E14" s="71" t="s">
        <v>195</v>
      </c>
      <c r="F14" s="71" t="s">
        <v>277</v>
      </c>
      <c r="G14" s="71">
        <v>0</v>
      </c>
      <c r="H14" s="71">
        <v>50</v>
      </c>
      <c r="I14" s="71">
        <v>0</v>
      </c>
      <c r="J14" s="71">
        <v>0</v>
      </c>
      <c r="K14" s="71">
        <v>0</v>
      </c>
      <c r="L14" s="71">
        <v>0</v>
      </c>
      <c r="M14" s="71">
        <v>50</v>
      </c>
    </row>
    <row r="15" spans="1:13">
      <c r="A15" s="68" t="s">
        <v>190</v>
      </c>
      <c r="B15" s="68" t="s">
        <v>191</v>
      </c>
      <c r="C15" s="69">
        <v>46072</v>
      </c>
      <c r="D15" s="71" t="s">
        <v>278</v>
      </c>
      <c r="E15" s="71" t="s">
        <v>195</v>
      </c>
      <c r="F15" s="71" t="s">
        <v>279</v>
      </c>
      <c r="G15" s="71">
        <v>7</v>
      </c>
      <c r="H15" s="71">
        <v>9</v>
      </c>
      <c r="I15" s="71">
        <v>0</v>
      </c>
      <c r="J15" s="71">
        <v>0</v>
      </c>
      <c r="K15" s="71">
        <v>0</v>
      </c>
      <c r="L15" s="71">
        <v>0</v>
      </c>
      <c r="M15" s="71">
        <f>9+7</f>
        <v>16</v>
      </c>
    </row>
    <row r="16" spans="1:13" ht="30.75">
      <c r="A16" s="68" t="s">
        <v>190</v>
      </c>
      <c r="B16" s="68" t="s">
        <v>191</v>
      </c>
      <c r="C16" s="69">
        <v>46071</v>
      </c>
      <c r="D16" s="71" t="s">
        <v>283</v>
      </c>
      <c r="E16" s="71" t="s">
        <v>94</v>
      </c>
      <c r="F16" s="92" t="s">
        <v>282</v>
      </c>
      <c r="G16" s="71">
        <v>14</v>
      </c>
      <c r="H16" s="71">
        <v>14</v>
      </c>
      <c r="I16" s="71">
        <v>0</v>
      </c>
      <c r="J16" s="71">
        <v>0</v>
      </c>
      <c r="K16" s="71">
        <v>0</v>
      </c>
      <c r="L16" s="71">
        <v>0</v>
      </c>
      <c r="M16" s="71">
        <f>14+14</f>
        <v>28</v>
      </c>
    </row>
    <row r="17" spans="1:13" ht="16.5" customHeight="1">
      <c r="A17" s="68" t="s">
        <v>190</v>
      </c>
      <c r="B17" s="68" t="s">
        <v>191</v>
      </c>
      <c r="C17" s="69">
        <v>46073</v>
      </c>
      <c r="D17" s="71" t="s">
        <v>285</v>
      </c>
      <c r="E17" s="71" t="s">
        <v>196</v>
      </c>
      <c r="F17" s="92" t="s">
        <v>284</v>
      </c>
      <c r="G17" s="71">
        <v>9</v>
      </c>
      <c r="H17" s="71">
        <v>30</v>
      </c>
      <c r="I17" s="71">
        <v>2</v>
      </c>
      <c r="J17" s="71">
        <v>1</v>
      </c>
      <c r="K17" s="71">
        <v>0</v>
      </c>
      <c r="L17" s="71">
        <v>0</v>
      </c>
      <c r="M17" s="71">
        <f>27+9</f>
        <v>36</v>
      </c>
    </row>
    <row r="18" spans="1:13">
      <c r="A18" s="68" t="s">
        <v>190</v>
      </c>
      <c r="B18" s="68" t="s">
        <v>191</v>
      </c>
      <c r="C18" s="98">
        <v>46059</v>
      </c>
      <c r="D18" s="71" t="s">
        <v>289</v>
      </c>
      <c r="E18" s="71" t="s">
        <v>197</v>
      </c>
      <c r="F18" s="92" t="s">
        <v>288</v>
      </c>
      <c r="G18" s="71">
        <v>2</v>
      </c>
      <c r="H18" s="71">
        <v>11</v>
      </c>
      <c r="I18" s="71">
        <v>0</v>
      </c>
      <c r="J18" s="71">
        <v>0</v>
      </c>
      <c r="K18" s="71">
        <v>0</v>
      </c>
      <c r="L18" s="71">
        <v>0</v>
      </c>
      <c r="M18" s="71">
        <f>11+2</f>
        <v>13</v>
      </c>
    </row>
    <row r="19" spans="1:13">
      <c r="A19" s="68" t="s">
        <v>190</v>
      </c>
      <c r="B19" s="68" t="s">
        <v>191</v>
      </c>
      <c r="C19" s="98">
        <v>46062</v>
      </c>
      <c r="D19" s="71" t="s">
        <v>291</v>
      </c>
      <c r="E19" s="71" t="s">
        <v>197</v>
      </c>
      <c r="F19" s="92" t="s">
        <v>288</v>
      </c>
      <c r="G19" s="71">
        <v>3</v>
      </c>
      <c r="H19" s="71">
        <v>9</v>
      </c>
      <c r="I19" s="71">
        <v>0</v>
      </c>
      <c r="J19" s="71">
        <v>0</v>
      </c>
      <c r="K19" s="71">
        <v>0</v>
      </c>
      <c r="L19" s="71">
        <v>0</v>
      </c>
      <c r="M19" s="71">
        <f>9+3</f>
        <v>12</v>
      </c>
    </row>
    <row r="20" spans="1:13">
      <c r="A20" s="68" t="s">
        <v>190</v>
      </c>
      <c r="B20" s="68" t="s">
        <v>191</v>
      </c>
      <c r="C20" s="98">
        <v>46055</v>
      </c>
      <c r="D20" s="71" t="s">
        <v>292</v>
      </c>
      <c r="E20" s="71" t="s">
        <v>197</v>
      </c>
      <c r="F20" s="92" t="s">
        <v>288</v>
      </c>
      <c r="G20" s="71">
        <v>3</v>
      </c>
      <c r="H20" s="71">
        <v>9</v>
      </c>
      <c r="I20" s="71">
        <v>0</v>
      </c>
      <c r="J20" s="71">
        <v>0</v>
      </c>
      <c r="K20" s="71">
        <v>0</v>
      </c>
      <c r="L20" s="71">
        <v>0</v>
      </c>
      <c r="M20" s="71">
        <f>9+3</f>
        <v>12</v>
      </c>
    </row>
    <row r="21" spans="1:13">
      <c r="A21" s="68" t="s">
        <v>190</v>
      </c>
      <c r="B21" s="68" t="s">
        <v>191</v>
      </c>
      <c r="C21" s="98">
        <v>46060</v>
      </c>
      <c r="D21" s="71" t="s">
        <v>293</v>
      </c>
      <c r="E21" s="71" t="s">
        <v>197</v>
      </c>
      <c r="F21" s="71" t="s">
        <v>288</v>
      </c>
      <c r="G21" s="71">
        <v>7</v>
      </c>
      <c r="H21" s="71">
        <v>9</v>
      </c>
      <c r="I21" s="71">
        <v>0</v>
      </c>
      <c r="J21" s="71">
        <v>0</v>
      </c>
      <c r="K21" s="71">
        <v>0</v>
      </c>
      <c r="L21" s="71">
        <v>0</v>
      </c>
      <c r="M21" s="71">
        <f>9+7</f>
        <v>16</v>
      </c>
    </row>
    <row r="22" spans="1:13">
      <c r="A22" s="68" t="s">
        <v>190</v>
      </c>
      <c r="B22" s="68" t="s">
        <v>191</v>
      </c>
      <c r="C22" s="69">
        <v>46058</v>
      </c>
      <c r="D22" s="71" t="s">
        <v>295</v>
      </c>
      <c r="E22" s="71" t="s">
        <v>197</v>
      </c>
      <c r="F22" s="71" t="s">
        <v>288</v>
      </c>
      <c r="G22" s="71">
        <v>37</v>
      </c>
      <c r="H22" s="71">
        <v>2</v>
      </c>
      <c r="I22" s="71">
        <v>0</v>
      </c>
      <c r="J22" s="71">
        <v>0</v>
      </c>
      <c r="K22" s="71">
        <v>0</v>
      </c>
      <c r="L22" s="71">
        <v>0</v>
      </c>
      <c r="M22" s="71">
        <f>37+2</f>
        <v>39</v>
      </c>
    </row>
    <row r="23" spans="1:13" ht="18" customHeight="1">
      <c r="A23" s="68" t="s">
        <v>190</v>
      </c>
      <c r="B23" s="68" t="s">
        <v>191</v>
      </c>
      <c r="C23" s="69">
        <v>46069</v>
      </c>
      <c r="D23" s="71" t="s">
        <v>325</v>
      </c>
      <c r="E23" s="71" t="s">
        <v>326</v>
      </c>
      <c r="F23" s="92" t="s">
        <v>298</v>
      </c>
      <c r="G23" s="71">
        <v>20</v>
      </c>
      <c r="H23" s="71">
        <v>20</v>
      </c>
      <c r="I23" s="71">
        <v>0</v>
      </c>
      <c r="J23" s="71">
        <v>0</v>
      </c>
      <c r="K23" s="71">
        <v>0</v>
      </c>
      <c r="L23" s="71">
        <v>0</v>
      </c>
      <c r="M23" s="71">
        <f>20+20</f>
        <v>40</v>
      </c>
    </row>
    <row r="24" spans="1:13">
      <c r="A24" s="68" t="s">
        <v>190</v>
      </c>
      <c r="B24" s="68" t="s">
        <v>191</v>
      </c>
      <c r="C24" s="69">
        <v>46073</v>
      </c>
      <c r="D24" s="71" t="s">
        <v>325</v>
      </c>
      <c r="E24" s="71" t="s">
        <v>326</v>
      </c>
      <c r="F24" s="71" t="s">
        <v>302</v>
      </c>
      <c r="G24" s="71">
        <v>7</v>
      </c>
      <c r="H24" s="71">
        <v>11</v>
      </c>
      <c r="I24" s="71">
        <v>0</v>
      </c>
      <c r="J24" s="71">
        <v>0</v>
      </c>
      <c r="K24" s="71">
        <v>0</v>
      </c>
      <c r="L24" s="71">
        <v>0</v>
      </c>
      <c r="M24" s="71">
        <f>11+7</f>
        <v>18</v>
      </c>
    </row>
    <row r="25" spans="1:13">
      <c r="A25" s="68" t="s">
        <v>190</v>
      </c>
      <c r="B25" s="68" t="s">
        <v>191</v>
      </c>
      <c r="C25" s="69">
        <v>46074</v>
      </c>
      <c r="D25" s="71" t="s">
        <v>325</v>
      </c>
      <c r="E25" s="71" t="s">
        <v>326</v>
      </c>
      <c r="F25" s="71" t="s">
        <v>79</v>
      </c>
      <c r="G25" s="71">
        <v>12</v>
      </c>
      <c r="H25" s="71">
        <v>34</v>
      </c>
      <c r="I25" s="71">
        <v>26</v>
      </c>
      <c r="J25" s="71">
        <v>8</v>
      </c>
      <c r="K25" s="71">
        <v>0</v>
      </c>
      <c r="L25" s="71">
        <v>0</v>
      </c>
      <c r="M25" s="71">
        <f>8+4</f>
        <v>12</v>
      </c>
    </row>
    <row r="26" spans="1:13">
      <c r="A26" s="68" t="s">
        <v>190</v>
      </c>
      <c r="B26" s="68" t="s">
        <v>191</v>
      </c>
      <c r="C26" s="69">
        <v>46058</v>
      </c>
      <c r="D26" s="71" t="s">
        <v>295</v>
      </c>
      <c r="E26" s="71" t="s">
        <v>199</v>
      </c>
      <c r="F26" s="71" t="s">
        <v>79</v>
      </c>
      <c r="G26" s="71">
        <v>37</v>
      </c>
      <c r="H26" s="71">
        <v>2</v>
      </c>
      <c r="I26" s="71">
        <v>0</v>
      </c>
      <c r="J26" s="71">
        <v>0</v>
      </c>
      <c r="K26" s="71">
        <v>0</v>
      </c>
      <c r="L26" s="71">
        <v>0</v>
      </c>
      <c r="M26" s="71">
        <f>37+2</f>
        <v>39</v>
      </c>
    </row>
    <row r="27" spans="1:13">
      <c r="A27" s="68" t="s">
        <v>190</v>
      </c>
      <c r="B27" s="68" t="s">
        <v>191</v>
      </c>
      <c r="C27" s="69">
        <v>46065</v>
      </c>
      <c r="D27" s="71" t="s">
        <v>295</v>
      </c>
      <c r="E27" s="71" t="s">
        <v>199</v>
      </c>
      <c r="F27" s="71" t="s">
        <v>305</v>
      </c>
      <c r="G27" s="71">
        <v>11</v>
      </c>
      <c r="H27" s="71">
        <v>9</v>
      </c>
      <c r="I27" s="71">
        <v>3</v>
      </c>
      <c r="J27" s="71">
        <v>0</v>
      </c>
      <c r="K27" s="71">
        <v>0</v>
      </c>
      <c r="L27" s="71">
        <v>0</v>
      </c>
      <c r="M27" s="71">
        <f>11+6</f>
        <v>17</v>
      </c>
    </row>
    <row r="28" spans="1:13" ht="30.75">
      <c r="A28" s="68" t="s">
        <v>190</v>
      </c>
      <c r="B28" s="68" t="s">
        <v>191</v>
      </c>
      <c r="C28" s="69">
        <v>46076</v>
      </c>
      <c r="D28" s="71" t="s">
        <v>308</v>
      </c>
      <c r="E28" s="71" t="s">
        <v>199</v>
      </c>
      <c r="F28" s="92" t="s">
        <v>307</v>
      </c>
      <c r="G28" s="71">
        <v>25</v>
      </c>
      <c r="H28" s="71">
        <v>35</v>
      </c>
      <c r="I28" s="71">
        <v>2</v>
      </c>
      <c r="J28" s="71">
        <v>0</v>
      </c>
      <c r="K28" s="71">
        <v>0</v>
      </c>
      <c r="L28" s="71">
        <v>0</v>
      </c>
      <c r="M28" s="71">
        <f>33+25</f>
        <v>58</v>
      </c>
    </row>
    <row r="29" spans="1:13" ht="30.75">
      <c r="A29" s="68" t="s">
        <v>190</v>
      </c>
      <c r="B29" s="68" t="s">
        <v>191</v>
      </c>
      <c r="C29" s="69">
        <v>46076</v>
      </c>
      <c r="D29" s="71" t="s">
        <v>308</v>
      </c>
      <c r="E29" s="71" t="s">
        <v>199</v>
      </c>
      <c r="F29" s="92" t="s">
        <v>307</v>
      </c>
      <c r="G29" s="71">
        <v>16</v>
      </c>
      <c r="H29" s="71">
        <v>34</v>
      </c>
      <c r="I29" s="71">
        <v>1</v>
      </c>
      <c r="J29" s="71">
        <v>0</v>
      </c>
      <c r="K29" s="71">
        <v>0</v>
      </c>
      <c r="L29" s="71">
        <v>0</v>
      </c>
      <c r="M29" s="71">
        <f>34+15</f>
        <v>49</v>
      </c>
    </row>
    <row r="30" spans="1:13" ht="30.75">
      <c r="A30" s="68" t="s">
        <v>190</v>
      </c>
      <c r="B30" s="68" t="s">
        <v>191</v>
      </c>
      <c r="C30" s="69">
        <v>46076</v>
      </c>
      <c r="D30" s="71" t="s">
        <v>308</v>
      </c>
      <c r="E30" s="71" t="s">
        <v>199</v>
      </c>
      <c r="F30" s="92" t="s">
        <v>307</v>
      </c>
      <c r="G30" s="71">
        <v>24</v>
      </c>
      <c r="H30" s="71">
        <f>50-24</f>
        <v>26</v>
      </c>
      <c r="I30" s="71">
        <v>0</v>
      </c>
      <c r="J30" s="71">
        <v>0</v>
      </c>
      <c r="K30" s="71">
        <v>0</v>
      </c>
      <c r="L30" s="71">
        <v>0</v>
      </c>
      <c r="M30" s="71">
        <f>26+24</f>
        <v>50</v>
      </c>
    </row>
    <row r="31" spans="1:13" ht="30.75">
      <c r="A31" s="68" t="s">
        <v>190</v>
      </c>
      <c r="B31" s="68" t="s">
        <v>191</v>
      </c>
      <c r="C31" s="69">
        <v>46077</v>
      </c>
      <c r="D31" s="71" t="s">
        <v>308</v>
      </c>
      <c r="E31" s="71" t="s">
        <v>199</v>
      </c>
      <c r="F31" s="92" t="s">
        <v>307</v>
      </c>
      <c r="G31" s="71">
        <v>15</v>
      </c>
      <c r="H31" s="71">
        <v>14</v>
      </c>
      <c r="I31" s="71">
        <v>0</v>
      </c>
      <c r="J31" s="71">
        <v>0</v>
      </c>
      <c r="K31" s="71">
        <v>0</v>
      </c>
      <c r="L31" s="71">
        <v>0</v>
      </c>
      <c r="M31" s="71">
        <f>14+15</f>
        <v>29</v>
      </c>
    </row>
    <row r="32" spans="1:13" ht="30.75">
      <c r="A32" s="68" t="s">
        <v>190</v>
      </c>
      <c r="B32" s="68" t="s">
        <v>191</v>
      </c>
      <c r="C32" s="69">
        <v>46077</v>
      </c>
      <c r="D32" s="71" t="s">
        <v>308</v>
      </c>
      <c r="E32" s="71" t="s">
        <v>199</v>
      </c>
      <c r="F32" s="92" t="s">
        <v>307</v>
      </c>
      <c r="G32" s="71">
        <v>7</v>
      </c>
      <c r="H32" s="71">
        <v>13</v>
      </c>
      <c r="I32" s="71">
        <v>0</v>
      </c>
      <c r="J32" s="71">
        <v>0</v>
      </c>
      <c r="K32" s="71">
        <v>0</v>
      </c>
      <c r="L32" s="71">
        <v>0</v>
      </c>
      <c r="M32" s="71">
        <f>13+7</f>
        <v>20</v>
      </c>
    </row>
    <row r="33" spans="1:13" ht="30.75">
      <c r="A33" s="68" t="s">
        <v>190</v>
      </c>
      <c r="B33" s="68" t="s">
        <v>191</v>
      </c>
      <c r="C33" s="69">
        <v>46077</v>
      </c>
      <c r="D33" s="71" t="s">
        <v>308</v>
      </c>
      <c r="E33" s="71" t="s">
        <v>199</v>
      </c>
      <c r="F33" s="92" t="s">
        <v>307</v>
      </c>
      <c r="G33" s="71">
        <v>7</v>
      </c>
      <c r="H33" s="71">
        <v>13</v>
      </c>
      <c r="I33" s="71">
        <v>0</v>
      </c>
      <c r="J33" s="71">
        <v>0</v>
      </c>
      <c r="K33" s="71">
        <v>0</v>
      </c>
      <c r="L33" s="71">
        <v>0</v>
      </c>
      <c r="M33" s="71">
        <f>13+7</f>
        <v>20</v>
      </c>
    </row>
    <row r="34" spans="1:13" ht="30.75">
      <c r="A34" s="68" t="s">
        <v>190</v>
      </c>
      <c r="B34" s="68" t="s">
        <v>191</v>
      </c>
      <c r="C34" s="69">
        <v>46078</v>
      </c>
      <c r="D34" s="71" t="s">
        <v>308</v>
      </c>
      <c r="E34" s="71" t="s">
        <v>199</v>
      </c>
      <c r="F34" s="92" t="s">
        <v>307</v>
      </c>
      <c r="G34" s="71">
        <v>5</v>
      </c>
      <c r="H34" s="71">
        <v>15</v>
      </c>
      <c r="I34" s="71">
        <v>0</v>
      </c>
      <c r="J34" s="71">
        <v>0</v>
      </c>
      <c r="K34" s="71">
        <v>0</v>
      </c>
      <c r="L34" s="71">
        <v>0</v>
      </c>
      <c r="M34" s="71">
        <f>15+5</f>
        <v>20</v>
      </c>
    </row>
    <row r="35" spans="1:13" ht="30.75">
      <c r="A35" s="68" t="s">
        <v>190</v>
      </c>
      <c r="B35" s="68" t="s">
        <v>191</v>
      </c>
      <c r="C35" s="69">
        <v>46078</v>
      </c>
      <c r="D35" s="71" t="s">
        <v>308</v>
      </c>
      <c r="E35" s="71" t="s">
        <v>199</v>
      </c>
      <c r="F35" s="92" t="s">
        <v>307</v>
      </c>
      <c r="G35" s="71">
        <v>8</v>
      </c>
      <c r="H35" s="71">
        <v>12</v>
      </c>
      <c r="I35" s="71">
        <v>0</v>
      </c>
      <c r="J35" s="71">
        <v>0</v>
      </c>
      <c r="K35" s="71">
        <v>0</v>
      </c>
      <c r="L35" s="71">
        <v>0</v>
      </c>
      <c r="M35" s="71">
        <f>12+8</f>
        <v>20</v>
      </c>
    </row>
    <row r="36" spans="1:13" ht="30.75">
      <c r="A36" s="68" t="s">
        <v>190</v>
      </c>
      <c r="B36" s="68" t="s">
        <v>191</v>
      </c>
      <c r="C36" s="69">
        <v>46078</v>
      </c>
      <c r="D36" s="71" t="s">
        <v>308</v>
      </c>
      <c r="E36" s="71" t="s">
        <v>199</v>
      </c>
      <c r="F36" s="92" t="s">
        <v>307</v>
      </c>
      <c r="G36" s="71">
        <v>3</v>
      </c>
      <c r="H36" s="71">
        <v>17</v>
      </c>
      <c r="I36" s="71">
        <v>0</v>
      </c>
      <c r="J36" s="71">
        <v>0</v>
      </c>
      <c r="K36" s="71">
        <v>0</v>
      </c>
      <c r="L36" s="71">
        <v>0</v>
      </c>
      <c r="M36" s="71">
        <f>17+3</f>
        <v>20</v>
      </c>
    </row>
    <row r="37" spans="1:13" ht="30.75">
      <c r="A37" s="68" t="s">
        <v>190</v>
      </c>
      <c r="B37" s="68" t="s">
        <v>191</v>
      </c>
      <c r="C37" s="69">
        <v>46079</v>
      </c>
      <c r="D37" s="71" t="s">
        <v>308</v>
      </c>
      <c r="E37" s="71" t="s">
        <v>199</v>
      </c>
      <c r="F37" s="92" t="s">
        <v>307</v>
      </c>
      <c r="G37" s="71">
        <v>19</v>
      </c>
      <c r="H37" s="71">
        <v>31</v>
      </c>
      <c r="I37" s="71">
        <v>0</v>
      </c>
      <c r="J37" s="71">
        <v>0</v>
      </c>
      <c r="K37" s="71">
        <v>0</v>
      </c>
      <c r="L37" s="71">
        <v>0</v>
      </c>
      <c r="M37" s="71">
        <f>31+19</f>
        <v>50</v>
      </c>
    </row>
    <row r="38" spans="1:13" ht="30.75">
      <c r="A38" s="68" t="s">
        <v>190</v>
      </c>
      <c r="B38" s="68" t="s">
        <v>191</v>
      </c>
      <c r="C38" s="69">
        <v>46079</v>
      </c>
      <c r="D38" s="71" t="s">
        <v>308</v>
      </c>
      <c r="E38" s="71" t="s">
        <v>199</v>
      </c>
      <c r="F38" s="92" t="s">
        <v>307</v>
      </c>
      <c r="G38" s="71">
        <v>17</v>
      </c>
      <c r="H38" s="71">
        <v>43</v>
      </c>
      <c r="I38" s="71">
        <v>0</v>
      </c>
      <c r="J38" s="71">
        <v>0</v>
      </c>
      <c r="K38" s="71">
        <v>0</v>
      </c>
      <c r="L38" s="71">
        <v>0</v>
      </c>
      <c r="M38" s="71">
        <f>43+17</f>
        <v>60</v>
      </c>
    </row>
    <row r="39" spans="1:13" ht="30.75">
      <c r="A39" s="68" t="s">
        <v>190</v>
      </c>
      <c r="B39" s="68" t="s">
        <v>191</v>
      </c>
      <c r="C39" s="69">
        <v>45715</v>
      </c>
      <c r="D39" s="71" t="s">
        <v>308</v>
      </c>
      <c r="E39" s="71" t="s">
        <v>199</v>
      </c>
      <c r="F39" s="92" t="s">
        <v>307</v>
      </c>
      <c r="G39" s="71">
        <v>12</v>
      </c>
      <c r="H39" s="71">
        <v>17</v>
      </c>
      <c r="I39" s="71">
        <v>0</v>
      </c>
      <c r="J39" s="71">
        <v>0</v>
      </c>
      <c r="K39" s="71">
        <v>0</v>
      </c>
      <c r="L39" s="71">
        <v>0</v>
      </c>
      <c r="M39" s="71">
        <f>17+12</f>
        <v>29</v>
      </c>
    </row>
    <row r="40" spans="1:13" ht="30.75">
      <c r="A40" s="68" t="s">
        <v>190</v>
      </c>
      <c r="B40" s="68" t="s">
        <v>191</v>
      </c>
      <c r="C40" s="69">
        <v>45715</v>
      </c>
      <c r="D40" s="71" t="s">
        <v>308</v>
      </c>
      <c r="E40" s="71" t="s">
        <v>199</v>
      </c>
      <c r="F40" s="92" t="s">
        <v>307</v>
      </c>
      <c r="G40" s="71">
        <v>9</v>
      </c>
      <c r="H40" s="71">
        <v>21</v>
      </c>
      <c r="I40" s="71">
        <v>0</v>
      </c>
      <c r="J40" s="71">
        <v>0</v>
      </c>
      <c r="K40" s="71">
        <v>0</v>
      </c>
      <c r="L40" s="71">
        <v>0</v>
      </c>
      <c r="M40" s="71">
        <f>21+9</f>
        <v>30</v>
      </c>
    </row>
    <row r="41" spans="1:13" ht="30.75">
      <c r="A41" s="68" t="s">
        <v>190</v>
      </c>
      <c r="B41" s="68" t="s">
        <v>191</v>
      </c>
      <c r="C41" s="69">
        <v>45715</v>
      </c>
      <c r="D41" s="71" t="s">
        <v>308</v>
      </c>
      <c r="E41" s="71" t="s">
        <v>199</v>
      </c>
      <c r="F41" s="92" t="s">
        <v>307</v>
      </c>
      <c r="G41" s="71">
        <v>11</v>
      </c>
      <c r="H41" s="71">
        <v>19</v>
      </c>
      <c r="I41" s="71">
        <v>0</v>
      </c>
      <c r="J41" s="71">
        <v>0</v>
      </c>
      <c r="K41" s="71">
        <v>0</v>
      </c>
      <c r="L41" s="71">
        <v>0</v>
      </c>
      <c r="M41" s="71">
        <f>19+11</f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8D7F-7B75-4836-8BC1-B5BFA2CFD1E4}">
  <dimension ref="A1:R31"/>
  <sheetViews>
    <sheetView topLeftCell="F11" workbookViewId="0">
      <selection activeCell="J21" sqref="J21:R25"/>
    </sheetView>
  </sheetViews>
  <sheetFormatPr defaultRowHeight="15"/>
  <cols>
    <col min="1" max="1" width="21" bestFit="1" customWidth="1"/>
  </cols>
  <sheetData>
    <row r="1" spans="1:9">
      <c r="A1" s="60" t="s">
        <v>149</v>
      </c>
      <c r="B1" s="61"/>
      <c r="C1" s="61"/>
      <c r="D1" s="61"/>
      <c r="E1" s="61"/>
    </row>
    <row r="2" spans="1:9">
      <c r="A2" s="60" t="s">
        <v>327</v>
      </c>
      <c r="B2" s="61"/>
      <c r="C2" s="61"/>
      <c r="D2" s="61"/>
      <c r="E2" s="61"/>
    </row>
    <row r="3" spans="1:9">
      <c r="A3" s="60" t="s">
        <v>151</v>
      </c>
      <c r="B3" s="61"/>
      <c r="C3" s="61"/>
      <c r="D3" s="61"/>
      <c r="E3" s="61"/>
    </row>
    <row r="4" spans="1:9">
      <c r="A4" s="61" t="s">
        <v>152</v>
      </c>
      <c r="B4" s="7">
        <v>24</v>
      </c>
      <c r="C4" s="1"/>
      <c r="D4" s="1"/>
      <c r="E4" s="61"/>
      <c r="G4">
        <f>24+16</f>
        <v>40</v>
      </c>
      <c r="I4">
        <f>41-24</f>
        <v>17</v>
      </c>
    </row>
    <row r="5" spans="1:9">
      <c r="A5" s="61" t="s">
        <v>153</v>
      </c>
      <c r="B5" s="1">
        <v>16</v>
      </c>
      <c r="C5" s="1"/>
      <c r="D5" s="1"/>
      <c r="E5" s="61"/>
    </row>
    <row r="6" spans="1:9">
      <c r="A6" s="60" t="s">
        <v>154</v>
      </c>
      <c r="B6" s="1"/>
      <c r="C6" s="1"/>
      <c r="D6" s="1"/>
      <c r="E6" s="61"/>
    </row>
    <row r="7" spans="1:9">
      <c r="A7" s="61" t="s">
        <v>155</v>
      </c>
      <c r="B7" s="1">
        <v>11</v>
      </c>
      <c r="C7" s="1"/>
      <c r="D7" s="1"/>
      <c r="E7" s="61"/>
    </row>
    <row r="8" spans="1:9">
      <c r="A8" s="61" t="s">
        <v>156</v>
      </c>
      <c r="B8" s="1">
        <v>2</v>
      </c>
      <c r="C8" s="1"/>
      <c r="D8" s="1"/>
      <c r="E8" s="61"/>
      <c r="G8">
        <f>11+2+9+18</f>
        <v>40</v>
      </c>
    </row>
    <row r="9" spans="1:9">
      <c r="A9" s="61" t="s">
        <v>157</v>
      </c>
      <c r="B9" s="1">
        <v>9</v>
      </c>
      <c r="C9" s="1"/>
      <c r="D9" s="1"/>
      <c r="E9" s="61"/>
    </row>
    <row r="10" spans="1:9">
      <c r="A10" s="61" t="s">
        <v>158</v>
      </c>
      <c r="B10" s="1">
        <v>18</v>
      </c>
      <c r="C10" s="1"/>
      <c r="D10" s="1"/>
      <c r="E10" s="61"/>
    </row>
    <row r="11" spans="1:9">
      <c r="A11" s="61" t="s">
        <v>159</v>
      </c>
      <c r="B11" s="1">
        <v>462</v>
      </c>
      <c r="C11" s="1"/>
      <c r="D11" s="1"/>
      <c r="E11" s="61"/>
    </row>
    <row r="12" spans="1:9">
      <c r="A12" s="61" t="s">
        <v>160</v>
      </c>
      <c r="B12" s="1">
        <v>673</v>
      </c>
      <c r="C12" s="1"/>
      <c r="D12" s="1"/>
      <c r="E12" s="61"/>
    </row>
    <row r="13" spans="1:9">
      <c r="A13" s="61" t="s">
        <v>161</v>
      </c>
      <c r="B13" s="1">
        <v>1135</v>
      </c>
      <c r="C13" s="1"/>
      <c r="D13" s="1"/>
      <c r="E13" s="61"/>
    </row>
    <row r="14" spans="1:9">
      <c r="A14" s="60" t="s">
        <v>162</v>
      </c>
      <c r="B14" s="1"/>
      <c r="C14" s="1"/>
      <c r="D14" s="1"/>
      <c r="E14" s="61"/>
    </row>
    <row r="15" spans="1:9">
      <c r="A15" s="61" t="s">
        <v>14</v>
      </c>
      <c r="B15" s="1">
        <v>61</v>
      </c>
      <c r="C15" s="1"/>
      <c r="D15" s="1"/>
      <c r="E15" s="61"/>
    </row>
    <row r="16" spans="1:9">
      <c r="A16" s="61" t="s">
        <v>15</v>
      </c>
      <c r="B16" s="1">
        <v>9</v>
      </c>
      <c r="C16" s="1"/>
      <c r="D16" s="1"/>
      <c r="E16" s="61"/>
    </row>
    <row r="17" spans="1:18">
      <c r="A17" s="61" t="s">
        <v>163</v>
      </c>
      <c r="B17" s="1">
        <v>0</v>
      </c>
      <c r="C17" s="1"/>
      <c r="D17" s="1"/>
      <c r="E17" s="61"/>
    </row>
    <row r="18" spans="1:18">
      <c r="A18" s="61" t="s">
        <v>17</v>
      </c>
      <c r="B18" s="1">
        <v>0</v>
      </c>
      <c r="C18" s="1"/>
      <c r="D18" s="1"/>
      <c r="E18" s="61"/>
    </row>
    <row r="19" spans="1:18">
      <c r="A19" s="61" t="s">
        <v>164</v>
      </c>
      <c r="B19" s="1">
        <v>1065</v>
      </c>
      <c r="C19" s="1"/>
      <c r="D19" s="1"/>
      <c r="E19" s="61"/>
    </row>
    <row r="20" spans="1:18">
      <c r="A20" s="60" t="s">
        <v>169</v>
      </c>
      <c r="B20" s="62" t="s">
        <v>170</v>
      </c>
      <c r="C20" s="62" t="s">
        <v>171</v>
      </c>
      <c r="D20" s="62" t="s">
        <v>172</v>
      </c>
      <c r="E20" s="61"/>
    </row>
    <row r="21" spans="1:18">
      <c r="A21" s="61" t="s">
        <v>56</v>
      </c>
      <c r="B21" s="61">
        <v>88</v>
      </c>
      <c r="C21" s="61">
        <v>68</v>
      </c>
      <c r="D21" s="61">
        <v>20</v>
      </c>
      <c r="E21" s="61"/>
      <c r="K21" t="s">
        <v>159</v>
      </c>
      <c r="L21" t="s">
        <v>160</v>
      </c>
      <c r="M21" t="s">
        <v>165</v>
      </c>
      <c r="N21" t="s">
        <v>166</v>
      </c>
      <c r="O21" t="s">
        <v>163</v>
      </c>
      <c r="P21" t="s">
        <v>17</v>
      </c>
      <c r="Q21" t="s">
        <v>167</v>
      </c>
      <c r="R21" t="s">
        <v>168</v>
      </c>
    </row>
    <row r="22" spans="1:18">
      <c r="A22" s="61" t="s">
        <v>66</v>
      </c>
      <c r="B22" s="61">
        <v>117</v>
      </c>
      <c r="C22" s="61">
        <v>26</v>
      </c>
      <c r="D22" s="61">
        <v>91</v>
      </c>
      <c r="E22" s="61"/>
      <c r="K22">
        <v>2019</v>
      </c>
      <c r="L22">
        <v>1689</v>
      </c>
      <c r="M22">
        <v>162</v>
      </c>
      <c r="N22">
        <v>38</v>
      </c>
      <c r="O22">
        <v>0</v>
      </c>
      <c r="P22">
        <v>39</v>
      </c>
      <c r="Q22">
        <v>3469</v>
      </c>
      <c r="R22">
        <v>3708</v>
      </c>
    </row>
    <row r="23" spans="1:18">
      <c r="A23" s="61" t="s">
        <v>75</v>
      </c>
      <c r="B23" s="61">
        <v>29</v>
      </c>
      <c r="C23" s="61">
        <v>18</v>
      </c>
      <c r="D23" s="61">
        <v>11</v>
      </c>
      <c r="E23" s="61"/>
      <c r="J23" t="s">
        <v>173</v>
      </c>
      <c r="K23">
        <v>275</v>
      </c>
      <c r="L23">
        <v>323</v>
      </c>
      <c r="M23">
        <v>35</v>
      </c>
      <c r="N23">
        <v>2</v>
      </c>
      <c r="O23">
        <v>0</v>
      </c>
      <c r="P23">
        <v>0</v>
      </c>
      <c r="Q23">
        <v>561</v>
      </c>
      <c r="R23">
        <v>598</v>
      </c>
    </row>
    <row r="24" spans="1:18">
      <c r="A24" s="61" t="s">
        <v>328</v>
      </c>
      <c r="B24" s="61">
        <v>44</v>
      </c>
      <c r="C24" s="61">
        <v>25</v>
      </c>
      <c r="D24" s="61">
        <v>19</v>
      </c>
      <c r="E24" s="61"/>
      <c r="J24" t="s">
        <v>174</v>
      </c>
      <c r="K24">
        <v>462</v>
      </c>
      <c r="L24">
        <v>673</v>
      </c>
      <c r="M24">
        <v>61</v>
      </c>
      <c r="N24">
        <v>9</v>
      </c>
      <c r="O24">
        <v>0</v>
      </c>
      <c r="P24">
        <v>0</v>
      </c>
      <c r="Q24">
        <v>1065</v>
      </c>
      <c r="R24">
        <v>1135</v>
      </c>
    </row>
    <row r="25" spans="1:18">
      <c r="A25" s="61" t="s">
        <v>89</v>
      </c>
      <c r="B25" s="61">
        <v>66</v>
      </c>
      <c r="C25" s="61">
        <v>7</v>
      </c>
      <c r="D25" s="61">
        <v>59</v>
      </c>
      <c r="E25" s="61"/>
      <c r="J25" t="s">
        <v>175</v>
      </c>
    </row>
    <row r="26" spans="1:18">
      <c r="A26" s="61" t="s">
        <v>94</v>
      </c>
      <c r="B26" s="61">
        <v>67</v>
      </c>
      <c r="C26" s="61">
        <v>23</v>
      </c>
      <c r="D26" s="61">
        <v>44</v>
      </c>
      <c r="E26" s="61"/>
    </row>
    <row r="27" spans="1:18">
      <c r="A27" s="61" t="s">
        <v>176</v>
      </c>
      <c r="B27" s="61">
        <v>25</v>
      </c>
      <c r="C27" s="61">
        <v>5</v>
      </c>
      <c r="D27" s="61">
        <v>20</v>
      </c>
      <c r="E27" s="61"/>
    </row>
    <row r="28" spans="1:18">
      <c r="A28" s="61" t="s">
        <v>177</v>
      </c>
      <c r="B28" s="61">
        <v>67</v>
      </c>
      <c r="C28" s="61">
        <v>47</v>
      </c>
      <c r="D28" s="61">
        <v>20</v>
      </c>
      <c r="E28" s="61"/>
    </row>
    <row r="29" spans="1:18">
      <c r="A29" s="61" t="s">
        <v>108</v>
      </c>
      <c r="B29" s="61">
        <v>104</v>
      </c>
      <c r="C29" s="61">
        <v>65</v>
      </c>
      <c r="D29" s="61">
        <v>39</v>
      </c>
      <c r="E29" s="61"/>
    </row>
    <row r="30" spans="1:18">
      <c r="A30" s="61" t="s">
        <v>304</v>
      </c>
      <c r="B30" s="61">
        <v>40</v>
      </c>
      <c r="C30" s="61">
        <v>27</v>
      </c>
      <c r="D30" s="61">
        <v>13</v>
      </c>
      <c r="E30" s="61"/>
    </row>
    <row r="31" spans="1:18">
      <c r="A31" s="61" t="s">
        <v>180</v>
      </c>
      <c r="B31" s="61">
        <v>488</v>
      </c>
      <c r="C31" s="61">
        <v>178</v>
      </c>
      <c r="D31" s="61">
        <v>310</v>
      </c>
      <c r="E3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2026-01-27T17:42:15Z</dcterms:created>
  <dcterms:modified xsi:type="dcterms:W3CDTF">2026-05-26T17:20:40Z</dcterms:modified>
  <cp:category/>
  <cp:contentStatus/>
</cp:coreProperties>
</file>