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01 Enero\011\Nomina\"/>
    </mc:Choice>
  </mc:AlternateContent>
  <xr:revisionPtr revIDLastSave="0" documentId="13_ncr:1_{EC37291D-E9FD-46E3-8F38-F0773B100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4" r:id="rId1"/>
  </sheets>
  <definedNames>
    <definedName name="_xlnm.Print_Area" localSheetId="0">NOVIEMBRE!$B$1:$O$43</definedName>
    <definedName name="_xlnm.Print_Titles" localSheetId="0">NOVIEMBRE!$1:$5</definedName>
  </definedNames>
  <calcPr calcId="181029"/>
</workbook>
</file>

<file path=xl/calcChain.xml><?xml version="1.0" encoding="utf-8"?>
<calcChain xmlns="http://schemas.openxmlformats.org/spreadsheetml/2006/main">
  <c r="M29" i="4" l="1"/>
  <c r="L29" i="4"/>
  <c r="J29" i="4"/>
  <c r="I29" i="4"/>
  <c r="G29" i="4"/>
  <c r="F29" i="4"/>
  <c r="N9" i="4"/>
  <c r="L9" i="4"/>
  <c r="K9" i="4"/>
  <c r="J9" i="4"/>
  <c r="I9" i="4"/>
  <c r="F9" i="4"/>
  <c r="M7" i="4"/>
  <c r="L7" i="4"/>
  <c r="K7" i="4"/>
  <c r="J7" i="4"/>
  <c r="I7" i="4"/>
  <c r="G7" i="4"/>
  <c r="M6" i="4"/>
  <c r="L6" i="4"/>
  <c r="N6" i="4" s="1"/>
  <c r="J6" i="4"/>
  <c r="I6" i="4"/>
  <c r="G6" i="4"/>
  <c r="F6" i="4"/>
  <c r="F7" i="4"/>
  <c r="N16" i="4"/>
  <c r="L37" i="4"/>
  <c r="F37" i="4"/>
  <c r="N37" i="4" s="1"/>
  <c r="N18" i="4"/>
  <c r="N19" i="4"/>
  <c r="N20" i="4"/>
  <c r="N30" i="4"/>
  <c r="L34" i="4"/>
  <c r="F34" i="4"/>
  <c r="N35" i="4"/>
  <c r="J25" i="4"/>
  <c r="L25" i="4"/>
  <c r="N17" i="4"/>
  <c r="N33" i="4"/>
  <c r="N32" i="4"/>
  <c r="N28" i="4"/>
  <c r="N26" i="4"/>
  <c r="N24" i="4"/>
  <c r="N23" i="4"/>
  <c r="N21" i="4"/>
  <c r="N15" i="4"/>
  <c r="N14" i="4"/>
  <c r="N13" i="4"/>
  <c r="N12" i="4"/>
  <c r="N11" i="4"/>
  <c r="N10" i="4"/>
  <c r="N8" i="4"/>
  <c r="N29" i="4" l="1"/>
  <c r="N7" i="4"/>
  <c r="N27" i="4"/>
  <c r="N36" i="4"/>
  <c r="N31" i="4"/>
  <c r="N34" i="4"/>
  <c r="N25" i="4"/>
  <c r="N22" i="4"/>
</calcChain>
</file>

<file path=xl/sharedStrings.xml><?xml version="1.0" encoding="utf-8"?>
<sst xmlns="http://schemas.openxmlformats.org/spreadsheetml/2006/main" count="116" uniqueCount="68">
  <si>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</si>
  <si>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</si>
  <si>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</si>
  <si>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</si>
  <si>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</si>
  <si>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</si>
  <si>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</si>
  <si>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</si>
  <si>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</si>
  <si>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</si>
  <si>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</si>
  <si>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</si>
  <si>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</si>
  <si>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</si>
  <si>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</si>
  <si>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</si>
  <si>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</si>
  <si>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</si>
  <si>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</si>
  <si>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</si>
  <si>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</si>
  <si>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</si>
  <si>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</si>
  <si>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</si>
  <si>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</si>
  <si>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</si>
  <si>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</si>
  <si>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</si>
  <si>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</si>
  <si>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</si>
  <si>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</si>
  <si>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</si>
  <si>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</si>
  <si>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</si>
  <si>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</si>
  <si>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</si>
  <si>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</si>
  <si>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</si>
  <si>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</si>
  <si>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</si>
  <si>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</si>
  <si>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</si>
  <si>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</si>
  <si>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</si>
  <si>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</si>
  <si>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</si>
  <si>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</si>
  <si>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</si>
  <si>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</si>
  <si>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</si>
  <si>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</si>
  <si>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</si>
  <si>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</si>
  <si>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</si>
  <si>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</si>
  <si>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>Secretaria Privada de la Presidencia de la República</t>
  </si>
  <si>
    <t xml:space="preserve">Subsecretaria
Administrativa </t>
  </si>
  <si>
    <t>José Luis Hernández Ranero</t>
  </si>
  <si>
    <t>Asistente
Profesional II</t>
  </si>
  <si>
    <t xml:space="preserve">Maria Jose García Martínez </t>
  </si>
  <si>
    <t>Dereck Luis Francisco Ramírez Román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</si>
  <si>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</si>
  <si>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</si>
  <si>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</si>
  <si>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</si>
  <si>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</si>
  <si>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>Nicolas Pablo Gonzalez Galeotti</t>
  </si>
  <si>
    <t>NÓMINA DEL MES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</si>
</sst>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5"/>
  <sheetViews>
    <sheetView showGridLines="0" tabSelected="1" zoomScale="115" zoomScaleNormal="115" zoomScaleSheetLayoutView="70" workbookViewId="0">
      <pane ySplit="5" topLeftCell="A6" activePane="bottomLeft" state="frozen"/>
      <selection pane="bottomLeft" activeCell="C1" sqref="C1:N2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30" t="s">
        <v>30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69.75" customHeight="1" x14ac:dyDescent="0.25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x14ac:dyDescent="0.25">
      <c r="C3" s="31"/>
      <c r="D3" s="31"/>
      <c r="F3" s="32" t="s">
        <v>67</v>
      </c>
      <c r="G3" s="32"/>
      <c r="H3" s="32"/>
      <c r="I3" s="32"/>
      <c r="J3" s="32"/>
      <c r="K3" s="32"/>
      <c r="L3" s="32"/>
      <c r="M3" s="32"/>
      <c r="N3" s="32"/>
    </row>
    <row r="4" spans="1:15" x14ac:dyDescent="0.25">
      <c r="F4" s="33" t="s">
        <v>9</v>
      </c>
      <c r="G4" s="33"/>
      <c r="H4" s="33"/>
      <c r="I4" s="33"/>
      <c r="J4" s="33"/>
      <c r="K4" s="33"/>
      <c r="L4" s="33"/>
      <c r="M4" s="33"/>
      <c r="N4" s="33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40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63</v>
      </c>
      <c r="D6" s="2" t="s">
        <v>55</v>
      </c>
      <c r="E6" s="4" t="s">
        <v>12</v>
      </c>
      <c r="F6" s="9">
        <f>17500/31*17</f>
        <v>9596.7741935483864</v>
      </c>
      <c r="G6" s="10">
        <f>12000/31*17</f>
        <v>6580.6451612903229</v>
      </c>
      <c r="H6" s="5">
        <v>0</v>
      </c>
      <c r="I6" s="10">
        <f>6500/31*17</f>
        <v>3564.516129032258</v>
      </c>
      <c r="J6" s="10">
        <f>6000/31*17</f>
        <v>3290.3225806451615</v>
      </c>
      <c r="K6" s="10">
        <v>0</v>
      </c>
      <c r="L6" s="10">
        <f>250/31*17</f>
        <v>137.09677419354838</v>
      </c>
      <c r="M6" s="10">
        <f>9000/31*17</f>
        <v>4935.4838709677415</v>
      </c>
      <c r="N6" s="5">
        <f t="shared" ref="N6:N34" si="0">SUM(F6:M6)</f>
        <v>28104.83870967742</v>
      </c>
    </row>
    <row r="7" spans="1:15" ht="26.25" customHeight="1" x14ac:dyDescent="0.25">
      <c r="A7" s="6"/>
      <c r="B7" s="3">
        <v>2</v>
      </c>
      <c r="C7" s="2" t="s">
        <v>64</v>
      </c>
      <c r="D7" s="2" t="s">
        <v>56</v>
      </c>
      <c r="E7" s="4" t="s">
        <v>12</v>
      </c>
      <c r="F7" s="9">
        <f>12773/31*16</f>
        <v>6592.5161290322585</v>
      </c>
      <c r="G7" s="10">
        <f>12000/31*16</f>
        <v>6193.5483870967746</v>
      </c>
      <c r="H7" s="5">
        <v>0</v>
      </c>
      <c r="I7" s="10">
        <f>5500/31*16</f>
        <v>2838.7096774193546</v>
      </c>
      <c r="J7" s="10">
        <f>5000/31*16</f>
        <v>2580.6451612903224</v>
      </c>
      <c r="K7" s="10">
        <f>375/31*16</f>
        <v>193.54838709677421</v>
      </c>
      <c r="L7" s="10">
        <f>250/31*16</f>
        <v>129.03225806451613</v>
      </c>
      <c r="M7" s="10">
        <f>6000/31*16</f>
        <v>3096.7741935483873</v>
      </c>
      <c r="N7" s="5">
        <f>SUM(F7:M7)</f>
        <v>21624.774193548386</v>
      </c>
    </row>
    <row r="8" spans="1:15" ht="26.25" customHeight="1" x14ac:dyDescent="0.25">
      <c r="A8" s="6"/>
      <c r="B8" s="3">
        <v>3</v>
      </c>
      <c r="C8" s="2" t="s">
        <v>36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65</v>
      </c>
      <c r="D9" s="2" t="s">
        <v>14</v>
      </c>
      <c r="E9" s="4" t="s">
        <v>12</v>
      </c>
      <c r="F9" s="5">
        <f>10949/31*14</f>
        <v>4944.7096774193551</v>
      </c>
      <c r="G9" s="5">
        <v>0</v>
      </c>
      <c r="H9" s="5">
        <v>0</v>
      </c>
      <c r="I9" s="5">
        <f>5400/31*14</f>
        <v>2438.7096774193546</v>
      </c>
      <c r="J9" s="5">
        <f>4900/31*14</f>
        <v>2212.9032258064517</v>
      </c>
      <c r="K9" s="5">
        <f>375/31*14</f>
        <v>169.35483870967744</v>
      </c>
      <c r="L9" s="5">
        <f>250/31*14</f>
        <v>112.90322580645162</v>
      </c>
      <c r="M9" s="5">
        <v>0</v>
      </c>
      <c r="N9" s="5">
        <f>SUM(F9:M9)</f>
        <v>9878.5806451612916</v>
      </c>
      <c r="O9" s="29"/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32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33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27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11</v>
      </c>
      <c r="C16" s="2" t="s">
        <v>62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  <c r="O16" s="28"/>
    </row>
    <row r="17" spans="1:15" ht="30.75" customHeight="1" x14ac:dyDescent="0.25">
      <c r="B17" s="3">
        <v>12</v>
      </c>
      <c r="C17" s="2" t="s">
        <v>52</v>
      </c>
      <c r="D17" s="2" t="s">
        <v>51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60</v>
      </c>
      <c r="D18" s="2" t="s">
        <v>58</v>
      </c>
      <c r="E18" s="4" t="s">
        <v>12</v>
      </c>
      <c r="F18" s="5">
        <v>2120</v>
      </c>
      <c r="G18" s="5">
        <v>0</v>
      </c>
      <c r="H18" s="5">
        <v>0</v>
      </c>
      <c r="I18" s="5">
        <v>1850</v>
      </c>
      <c r="J18" s="5">
        <v>1800</v>
      </c>
      <c r="K18" s="5">
        <v>0</v>
      </c>
      <c r="L18" s="5">
        <v>250</v>
      </c>
      <c r="M18" s="5">
        <v>0</v>
      </c>
      <c r="N18" s="5">
        <f>SUM(F18:M18)</f>
        <v>6020</v>
      </c>
      <c r="O18" s="26"/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30.75" customHeight="1" x14ac:dyDescent="0.25">
      <c r="B20" s="3">
        <v>15</v>
      </c>
      <c r="C20" s="23" t="s">
        <v>39</v>
      </c>
      <c r="D20" s="23" t="s">
        <v>18</v>
      </c>
      <c r="E20" s="24" t="s">
        <v>12</v>
      </c>
      <c r="F20" s="25">
        <v>3295</v>
      </c>
      <c r="G20" s="25">
        <v>0</v>
      </c>
      <c r="H20" s="25">
        <v>0</v>
      </c>
      <c r="I20" s="25">
        <v>1000</v>
      </c>
      <c r="J20" s="25">
        <v>3000</v>
      </c>
      <c r="K20" s="25">
        <v>0</v>
      </c>
      <c r="L20" s="25">
        <v>250</v>
      </c>
      <c r="M20" s="25">
        <v>0</v>
      </c>
      <c r="N20" s="5">
        <f t="shared" si="0"/>
        <v>7545</v>
      </c>
    </row>
    <row r="21" spans="1:15" ht="29.25" customHeight="1" x14ac:dyDescent="0.25">
      <c r="B21" s="3">
        <v>16</v>
      </c>
      <c r="C21" s="2" t="s">
        <v>34</v>
      </c>
      <c r="D21" s="2" t="s">
        <v>18</v>
      </c>
      <c r="E21" s="4" t="s">
        <v>12</v>
      </c>
      <c r="F21" s="5">
        <v>3295</v>
      </c>
      <c r="G21" s="5">
        <v>0</v>
      </c>
      <c r="H21" s="5">
        <v>0</v>
      </c>
      <c r="I21" s="5">
        <v>3000</v>
      </c>
      <c r="J21" s="5">
        <v>3000</v>
      </c>
      <c r="K21" s="5">
        <v>0</v>
      </c>
      <c r="L21" s="5">
        <v>250</v>
      </c>
      <c r="M21" s="5">
        <v>0</v>
      </c>
      <c r="N21" s="5">
        <f t="shared" si="0"/>
        <v>9545</v>
      </c>
    </row>
    <row r="22" spans="1:15" ht="38.25" customHeight="1" x14ac:dyDescent="0.25">
      <c r="B22" s="3">
        <v>17</v>
      </c>
      <c r="C22" s="2" t="s">
        <v>53</v>
      </c>
      <c r="D22" s="3" t="s">
        <v>14</v>
      </c>
      <c r="E22" s="4" t="s">
        <v>12</v>
      </c>
      <c r="F22" s="5">
        <v>10949</v>
      </c>
      <c r="G22" s="5">
        <v>0</v>
      </c>
      <c r="H22" s="5">
        <v>0</v>
      </c>
      <c r="I22" s="5">
        <v>5400</v>
      </c>
      <c r="J22" s="5">
        <v>4900</v>
      </c>
      <c r="K22" s="5">
        <v>375</v>
      </c>
      <c r="L22" s="5">
        <v>250</v>
      </c>
      <c r="M22" s="5">
        <v>0</v>
      </c>
      <c r="N22" s="5">
        <f t="shared" si="0"/>
        <v>21874</v>
      </c>
    </row>
    <row r="23" spans="1:15" ht="30" customHeight="1" x14ac:dyDescent="0.25">
      <c r="B23" s="3">
        <v>18</v>
      </c>
      <c r="C23" s="2" t="s">
        <v>25</v>
      </c>
      <c r="D23" s="3" t="s">
        <v>22</v>
      </c>
      <c r="E23" s="4" t="s">
        <v>12</v>
      </c>
      <c r="F23" s="5">
        <v>10261</v>
      </c>
      <c r="G23" s="5">
        <v>0</v>
      </c>
      <c r="H23" s="5">
        <v>0</v>
      </c>
      <c r="I23" s="5">
        <v>5300</v>
      </c>
      <c r="J23" s="5">
        <v>4800</v>
      </c>
      <c r="K23" s="5">
        <v>0</v>
      </c>
      <c r="L23" s="5">
        <v>250</v>
      </c>
      <c r="M23" s="5">
        <v>0</v>
      </c>
      <c r="N23" s="5">
        <f t="shared" si="0"/>
        <v>20611</v>
      </c>
    </row>
    <row r="24" spans="1:15" ht="30" customHeight="1" x14ac:dyDescent="0.25">
      <c r="B24" s="3">
        <v>19</v>
      </c>
      <c r="C24" s="2" t="s">
        <v>41</v>
      </c>
      <c r="D24" s="2" t="s">
        <v>42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12009</v>
      </c>
    </row>
    <row r="25" spans="1:15" ht="30" customHeight="1" x14ac:dyDescent="0.25">
      <c r="B25" s="3">
        <v>20</v>
      </c>
      <c r="C25" s="23" t="s">
        <v>26</v>
      </c>
      <c r="D25" s="23" t="s">
        <v>50</v>
      </c>
      <c r="E25" s="24" t="s">
        <v>12</v>
      </c>
      <c r="F25" s="25">
        <v>5835</v>
      </c>
      <c r="G25" s="25">
        <v>0</v>
      </c>
      <c r="H25" s="25">
        <v>0</v>
      </c>
      <c r="I25" s="25">
        <v>2000</v>
      </c>
      <c r="J25" s="25">
        <f>1933.33+66.67</f>
        <v>2000</v>
      </c>
      <c r="K25" s="25">
        <v>0</v>
      </c>
      <c r="L25" s="25">
        <f>241.67+8.33</f>
        <v>250</v>
      </c>
      <c r="M25" s="25">
        <v>0</v>
      </c>
      <c r="N25" s="25">
        <f t="shared" si="0"/>
        <v>10085</v>
      </c>
    </row>
    <row r="26" spans="1:15" ht="30" customHeight="1" x14ac:dyDescent="0.25">
      <c r="B26" s="3">
        <v>21</v>
      </c>
      <c r="C26" s="2" t="s">
        <v>35</v>
      </c>
      <c r="D26" s="2" t="s">
        <v>23</v>
      </c>
      <c r="E26" s="4" t="s">
        <v>12</v>
      </c>
      <c r="F26" s="5">
        <v>3757</v>
      </c>
      <c r="G26" s="5">
        <v>0</v>
      </c>
      <c r="H26" s="5">
        <v>0</v>
      </c>
      <c r="I26" s="5">
        <v>1700</v>
      </c>
      <c r="J26" s="5">
        <v>2800</v>
      </c>
      <c r="K26" s="5">
        <v>0</v>
      </c>
      <c r="L26" s="5">
        <v>250</v>
      </c>
      <c r="M26" s="5">
        <v>0</v>
      </c>
      <c r="N26" s="5">
        <f t="shared" si="0"/>
        <v>8507</v>
      </c>
    </row>
    <row r="27" spans="1:15" ht="34.5" customHeight="1" x14ac:dyDescent="0.25">
      <c r="A27" s="6"/>
      <c r="B27" s="3">
        <v>22</v>
      </c>
      <c r="C27" s="2" t="s">
        <v>37</v>
      </c>
      <c r="D27" s="2" t="s">
        <v>29</v>
      </c>
      <c r="E27" s="4" t="s">
        <v>12</v>
      </c>
      <c r="F27" s="5">
        <v>6759</v>
      </c>
      <c r="G27" s="5">
        <v>0</v>
      </c>
      <c r="H27" s="5">
        <v>0</v>
      </c>
      <c r="I27" s="5">
        <v>3000</v>
      </c>
      <c r="J27" s="5">
        <v>3000</v>
      </c>
      <c r="K27" s="5">
        <v>0</v>
      </c>
      <c r="L27" s="5">
        <v>250</v>
      </c>
      <c r="M27" s="5">
        <v>0</v>
      </c>
      <c r="N27" s="5">
        <f t="shared" ref="N27" si="1">SUM(F27:M27)</f>
        <v>13009</v>
      </c>
      <c r="O27" s="27"/>
    </row>
    <row r="28" spans="1:15" ht="24.75" customHeight="1" x14ac:dyDescent="0.25">
      <c r="B28" s="3">
        <v>23</v>
      </c>
      <c r="C28" s="2" t="s">
        <v>38</v>
      </c>
      <c r="D28" s="3" t="s">
        <v>18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7545</v>
      </c>
    </row>
    <row r="29" spans="1:15" ht="24.75" customHeight="1" x14ac:dyDescent="0.25">
      <c r="B29" s="3">
        <v>24</v>
      </c>
      <c r="C29" s="2" t="s">
        <v>66</v>
      </c>
      <c r="D29" s="2" t="s">
        <v>44</v>
      </c>
      <c r="E29" s="4" t="s">
        <v>12</v>
      </c>
      <c r="F29" s="9">
        <f>12773/31*16</f>
        <v>6592.5161290322585</v>
      </c>
      <c r="G29" s="10">
        <f>12000/31*16</f>
        <v>6193.5483870967746</v>
      </c>
      <c r="H29" s="5">
        <v>0</v>
      </c>
      <c r="I29" s="10">
        <f>5500/31*16</f>
        <v>2838.7096774193546</v>
      </c>
      <c r="J29" s="10">
        <f>5000/31*16</f>
        <v>2580.6451612903224</v>
      </c>
      <c r="K29" s="10">
        <v>0</v>
      </c>
      <c r="L29" s="10">
        <f>250/31*16</f>
        <v>129.03225806451613</v>
      </c>
      <c r="M29" s="10">
        <f>6000/31*16</f>
        <v>3096.7741935483873</v>
      </c>
      <c r="N29" s="5">
        <f>SUM(F29:M29)</f>
        <v>21431.225806451614</v>
      </c>
    </row>
    <row r="30" spans="1:15" ht="24.75" customHeight="1" x14ac:dyDescent="0.25">
      <c r="B30" s="3">
        <v>25</v>
      </c>
      <c r="C30" s="2" t="s">
        <v>57</v>
      </c>
      <c r="D30" s="2" t="s">
        <v>13</v>
      </c>
      <c r="E30" s="4" t="s">
        <v>12</v>
      </c>
      <c r="F30" s="9">
        <v>3525</v>
      </c>
      <c r="G30" s="10">
        <v>0</v>
      </c>
      <c r="H30" s="5">
        <v>0</v>
      </c>
      <c r="I30" s="10">
        <v>3000</v>
      </c>
      <c r="J30" s="10">
        <v>3000</v>
      </c>
      <c r="K30" s="10">
        <v>0</v>
      </c>
      <c r="L30" s="10">
        <v>250</v>
      </c>
      <c r="M30" s="10">
        <v>0</v>
      </c>
      <c r="N30" s="5">
        <f>SUM(F30:M30)</f>
        <v>9775</v>
      </c>
    </row>
    <row r="31" spans="1:15" ht="30.75" customHeight="1" x14ac:dyDescent="0.25">
      <c r="B31" s="3">
        <v>26</v>
      </c>
      <c r="C31" s="2" t="s">
        <v>28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2000</v>
      </c>
      <c r="J31" s="5">
        <v>2000</v>
      </c>
      <c r="K31" s="5">
        <v>0</v>
      </c>
      <c r="L31" s="5">
        <v>250</v>
      </c>
      <c r="M31" s="5">
        <v>0</v>
      </c>
      <c r="N31" s="5">
        <f t="shared" si="0"/>
        <v>7775</v>
      </c>
      <c r="O31" s="27"/>
    </row>
    <row r="32" spans="1:15" ht="27.75" customHeight="1" x14ac:dyDescent="0.25">
      <c r="B32" s="3">
        <v>27</v>
      </c>
      <c r="C32" s="2" t="s">
        <v>24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 t="shared" si="0"/>
        <v>9775</v>
      </c>
    </row>
    <row r="33" spans="2:14" ht="21.75" customHeight="1" x14ac:dyDescent="0.25">
      <c r="B33" s="3">
        <v>28</v>
      </c>
      <c r="C33" s="12" t="s">
        <v>43</v>
      </c>
      <c r="D33" s="3" t="s">
        <v>14</v>
      </c>
      <c r="E33" s="4" t="s">
        <v>12</v>
      </c>
      <c r="F33" s="5">
        <v>10949</v>
      </c>
      <c r="G33" s="5">
        <v>0</v>
      </c>
      <c r="H33" s="5">
        <v>0</v>
      </c>
      <c r="I33" s="5">
        <v>5400</v>
      </c>
      <c r="J33" s="5">
        <v>4900</v>
      </c>
      <c r="K33" s="5">
        <v>375</v>
      </c>
      <c r="L33" s="5">
        <v>250</v>
      </c>
      <c r="M33" s="5">
        <v>0</v>
      </c>
      <c r="N33" s="5">
        <f t="shared" si="0"/>
        <v>21874</v>
      </c>
    </row>
    <row r="34" spans="2:14" ht="27" customHeight="1" x14ac:dyDescent="0.25">
      <c r="B34" s="3">
        <v>29</v>
      </c>
      <c r="C34" s="12" t="s">
        <v>45</v>
      </c>
      <c r="D34" s="3" t="s">
        <v>13</v>
      </c>
      <c r="E34" s="4" t="s">
        <v>12</v>
      </c>
      <c r="F34" s="5">
        <f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>250/31*31</f>
        <v>250</v>
      </c>
      <c r="M34" s="5">
        <v>0</v>
      </c>
      <c r="N34" s="5">
        <f t="shared" si="0"/>
        <v>9775</v>
      </c>
    </row>
    <row r="35" spans="2:14" ht="27" customHeight="1" x14ac:dyDescent="0.25">
      <c r="B35" s="3">
        <v>30</v>
      </c>
      <c r="C35" s="12" t="s">
        <v>54</v>
      </c>
      <c r="D35" s="3" t="s">
        <v>13</v>
      </c>
      <c r="E35" s="4" t="s">
        <v>12</v>
      </c>
      <c r="F35" s="5"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v>250</v>
      </c>
      <c r="M35" s="5">
        <v>0</v>
      </c>
      <c r="N35" s="5">
        <f>SUM(F35:M35)</f>
        <v>9775</v>
      </c>
    </row>
    <row r="36" spans="2:14" ht="27" customHeight="1" x14ac:dyDescent="0.25">
      <c r="B36" s="3">
        <v>31</v>
      </c>
      <c r="C36" s="2" t="s">
        <v>59</v>
      </c>
      <c r="D36" s="2" t="s">
        <v>18</v>
      </c>
      <c r="E36" s="4" t="s">
        <v>12</v>
      </c>
      <c r="F36" s="5">
        <v>3295</v>
      </c>
      <c r="G36" s="5">
        <v>0</v>
      </c>
      <c r="H36" s="5">
        <v>0</v>
      </c>
      <c r="I36" s="5">
        <v>2000</v>
      </c>
      <c r="J36" s="5">
        <v>2000</v>
      </c>
      <c r="K36" s="5">
        <v>0</v>
      </c>
      <c r="L36" s="5">
        <v>250</v>
      </c>
      <c r="M36" s="5">
        <v>0</v>
      </c>
      <c r="N36" s="5">
        <f>SUM(F36:M36)</f>
        <v>7545</v>
      </c>
    </row>
    <row r="37" spans="2:14" ht="27" customHeight="1" x14ac:dyDescent="0.25">
      <c r="B37" s="3">
        <v>32</v>
      </c>
      <c r="C37" s="2" t="s">
        <v>61</v>
      </c>
      <c r="D37" s="2" t="s">
        <v>13</v>
      </c>
      <c r="E37" s="4" t="s">
        <v>12</v>
      </c>
      <c r="F37" s="5">
        <f t="shared" ref="F37" si="2">3525/31*31</f>
        <v>3525</v>
      </c>
      <c r="G37" s="5">
        <v>0</v>
      </c>
      <c r="H37" s="5">
        <v>0</v>
      </c>
      <c r="I37" s="5">
        <v>3000</v>
      </c>
      <c r="J37" s="5">
        <v>3000</v>
      </c>
      <c r="K37" s="5">
        <v>0</v>
      </c>
      <c r="L37" s="5">
        <f t="shared" ref="L37" si="3">250/31*31</f>
        <v>250</v>
      </c>
      <c r="M37" s="5">
        <v>0</v>
      </c>
      <c r="N37" s="5">
        <f>SUM(F37:M37)</f>
        <v>9775</v>
      </c>
    </row>
    <row r="38" spans="2:14" x14ac:dyDescent="0.25">
      <c r="B38" s="1"/>
    </row>
    <row r="39" spans="2:14" x14ac:dyDescent="0.25">
      <c r="C39" s="14" t="s">
        <v>46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47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48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2" manualBreakCount="2">
    <brk id="19" min="1" max="14" man="1"/>
    <brk id="32" min="1" max="14" man="1"/>
  </rowBreaks>
  <ignoredErrors>
    <ignoredError sqref="N27:N28" formula="1"/>
    <ignoredError sqref="E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2024-02-12T22:13:10Z</cp:lastPrinted>
  <dcterms:created xsi:type="dcterms:W3CDTF">2016-10-24T23:08:57Z</dcterms:created>
  <dcterms:modified xsi:type="dcterms:W3CDTF">2024-02-12T22:24:56Z</dcterms:modified>
</cp:coreProperties>
</file>